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don\Desktop\Custo de Produção 12 DEZ16\2016_ Novembro\"/>
    </mc:Choice>
  </mc:AlternateContent>
  <bookViews>
    <workbookView xWindow="480" yWindow="75" windowWidth="18195" windowHeight="11820" activeTab="7"/>
  </bookViews>
  <sheets>
    <sheet name="CC" sheetId="4" r:id="rId1"/>
    <sheet name="UPD" sheetId="1" r:id="rId2"/>
    <sheet name="CRECHEIRO" sheetId="2" r:id="rId3"/>
    <sheet name="UPL" sheetId="3" r:id="rId4"/>
    <sheet name="UPT" sheetId="6" r:id="rId5"/>
    <sheet name="COMODATO" sheetId="7" r:id="rId6"/>
    <sheet name="Plan1" sheetId="8" r:id="rId7"/>
    <sheet name="Plan2" sheetId="9" r:id="rId8"/>
    <sheet name="Plan3" sheetId="10" r:id="rId9"/>
    <sheet name="Plan4" sheetId="11" r:id="rId10"/>
  </sheets>
  <definedNames>
    <definedName name="_xlnm.Print_Area" localSheetId="1">UPD!$A$2:$H$37</definedName>
  </definedNames>
  <calcPr calcId="162913"/>
</workbook>
</file>

<file path=xl/calcChain.xml><?xml version="1.0" encoding="utf-8"?>
<calcChain xmlns="http://schemas.openxmlformats.org/spreadsheetml/2006/main">
  <c r="AD28" i="9" l="1"/>
  <c r="AD29" i="9"/>
  <c r="AD27" i="9"/>
  <c r="AC28" i="9"/>
  <c r="AC29" i="9"/>
  <c r="AC27" i="9"/>
  <c r="AD22" i="9" l="1"/>
  <c r="AE22" i="9"/>
  <c r="AF22" i="9"/>
  <c r="AG22" i="9"/>
  <c r="AH22" i="9"/>
  <c r="AD21" i="9"/>
  <c r="AE21" i="9"/>
  <c r="AF21" i="9"/>
  <c r="AG21" i="9"/>
  <c r="AH21" i="9"/>
  <c r="AD20" i="9"/>
  <c r="AE20" i="9"/>
  <c r="AF20" i="9"/>
  <c r="AG20" i="9"/>
  <c r="AH20" i="9"/>
  <c r="AC22" i="9"/>
  <c r="AC21" i="9"/>
  <c r="AC20" i="9"/>
  <c r="S13" i="4"/>
  <c r="S17" i="4"/>
  <c r="S21" i="4"/>
  <c r="S25" i="4"/>
  <c r="S29" i="4"/>
  <c r="R33" i="4"/>
  <c r="R32" i="4"/>
  <c r="S20" i="4" s="1"/>
  <c r="R31" i="4"/>
  <c r="S31" i="4" s="1"/>
  <c r="R12" i="4"/>
  <c r="S12" i="4" s="1"/>
  <c r="R13" i="4"/>
  <c r="R14" i="4"/>
  <c r="S14" i="4" s="1"/>
  <c r="R15" i="4"/>
  <c r="S15" i="4" s="1"/>
  <c r="R16" i="4"/>
  <c r="S16" i="4" s="1"/>
  <c r="R17" i="4"/>
  <c r="R18" i="4"/>
  <c r="S18" i="4" s="1"/>
  <c r="R19" i="4"/>
  <c r="S19" i="4" s="1"/>
  <c r="R22" i="4"/>
  <c r="S22" i="4" s="1"/>
  <c r="R23" i="4"/>
  <c r="S23" i="4" s="1"/>
  <c r="R24" i="4"/>
  <c r="S24" i="4" s="1"/>
  <c r="R26" i="4"/>
  <c r="S26" i="4" s="1"/>
  <c r="R27" i="4"/>
  <c r="S27" i="4" s="1"/>
  <c r="R28" i="4"/>
  <c r="S28" i="4" s="1"/>
  <c r="R29" i="4"/>
  <c r="R30" i="4"/>
  <c r="S30" i="4" s="1"/>
  <c r="R11" i="4"/>
  <c r="S11" i="4" s="1"/>
  <c r="Y14" i="9"/>
  <c r="Y15" i="9"/>
  <c r="Y19" i="9"/>
  <c r="Y21" i="9"/>
  <c r="Y25" i="9"/>
  <c r="Y29" i="9"/>
  <c r="Y31" i="9"/>
  <c r="X6" i="9"/>
  <c r="X7" i="9"/>
  <c r="X8" i="9"/>
  <c r="X9" i="9"/>
  <c r="X10" i="9"/>
  <c r="X11" i="9"/>
  <c r="X12" i="9"/>
  <c r="X13" i="9"/>
  <c r="X16" i="9"/>
  <c r="X17" i="9"/>
  <c r="X18" i="9"/>
  <c r="X20" i="9"/>
  <c r="X21" i="9"/>
  <c r="X22" i="9"/>
  <c r="X23" i="9"/>
  <c r="X24" i="9"/>
  <c r="X25" i="9"/>
  <c r="X26" i="9"/>
  <c r="X27" i="9"/>
  <c r="X28" i="9"/>
  <c r="X29" i="9"/>
  <c r="X30" i="9"/>
  <c r="X32" i="9"/>
  <c r="X33" i="9"/>
  <c r="X34" i="9"/>
  <c r="X5" i="9"/>
  <c r="U6" i="9"/>
  <c r="U7" i="9"/>
  <c r="U8" i="9"/>
  <c r="U9" i="9"/>
  <c r="Y9" i="9" s="1"/>
  <c r="U10" i="9"/>
  <c r="U11" i="9"/>
  <c r="U12" i="9"/>
  <c r="U13" i="9"/>
  <c r="Y13" i="9" s="1"/>
  <c r="U16" i="9"/>
  <c r="U17" i="9"/>
  <c r="U18" i="9"/>
  <c r="U20" i="9"/>
  <c r="U21" i="9"/>
  <c r="U22" i="9"/>
  <c r="U23" i="9"/>
  <c r="U24" i="9"/>
  <c r="U25" i="9"/>
  <c r="U26" i="9"/>
  <c r="U27" i="9"/>
  <c r="U28" i="9"/>
  <c r="U29" i="9"/>
  <c r="U30" i="9"/>
  <c r="U32" i="9"/>
  <c r="U33" i="9"/>
  <c r="Y33" i="9" s="1"/>
  <c r="U34" i="9"/>
  <c r="U5" i="9"/>
  <c r="R6" i="9"/>
  <c r="Y6" i="9" s="1"/>
  <c r="R7" i="9"/>
  <c r="Y7" i="9" s="1"/>
  <c r="R8" i="9"/>
  <c r="Y8" i="9" s="1"/>
  <c r="R9" i="9"/>
  <c r="R10" i="9"/>
  <c r="Y10" i="9" s="1"/>
  <c r="R11" i="9"/>
  <c r="Y11" i="9" s="1"/>
  <c r="R12" i="9"/>
  <c r="Y12" i="9" s="1"/>
  <c r="R13" i="9"/>
  <c r="R16" i="9"/>
  <c r="Y16" i="9" s="1"/>
  <c r="R17" i="9"/>
  <c r="Y17" i="9" s="1"/>
  <c r="R18" i="9"/>
  <c r="Y18" i="9" s="1"/>
  <c r="R20" i="9"/>
  <c r="Y20" i="9" s="1"/>
  <c r="R21" i="9"/>
  <c r="R22" i="9"/>
  <c r="Y22" i="9" s="1"/>
  <c r="R23" i="9"/>
  <c r="Y23" i="9" s="1"/>
  <c r="R24" i="9"/>
  <c r="Y24" i="9" s="1"/>
  <c r="R25" i="9"/>
  <c r="R26" i="9"/>
  <c r="Y26" i="9" s="1"/>
  <c r="R27" i="9"/>
  <c r="Y27" i="9" s="1"/>
  <c r="R28" i="9"/>
  <c r="Y28" i="9" s="1"/>
  <c r="R29" i="9"/>
  <c r="R30" i="9"/>
  <c r="Y30" i="9" s="1"/>
  <c r="R32" i="9"/>
  <c r="Y32" i="9" s="1"/>
  <c r="R33" i="9"/>
  <c r="R34" i="9"/>
  <c r="Y34" i="9" s="1"/>
  <c r="R5" i="9"/>
  <c r="Y5" i="9" s="1"/>
  <c r="E34" i="9"/>
  <c r="E35" i="9"/>
  <c r="E36" i="9"/>
  <c r="E33" i="9"/>
  <c r="E24" i="9"/>
  <c r="E25" i="9"/>
  <c r="E26" i="9"/>
  <c r="E27" i="9"/>
  <c r="E28" i="9"/>
  <c r="E23" i="9"/>
  <c r="E15" i="9"/>
  <c r="E16" i="9"/>
  <c r="E17" i="9"/>
  <c r="E18" i="9"/>
  <c r="E19" i="9"/>
  <c r="E14" i="9"/>
  <c r="S32" i="4" l="1"/>
  <c r="D10" i="8"/>
  <c r="D9" i="8"/>
  <c r="D8" i="8"/>
  <c r="D7" i="8"/>
  <c r="D6" i="8"/>
  <c r="D5" i="8"/>
  <c r="M13" i="3"/>
  <c r="M14" i="3"/>
  <c r="M15" i="3"/>
  <c r="M16" i="3"/>
  <c r="M17" i="3"/>
  <c r="M18" i="3"/>
  <c r="M19" i="3"/>
  <c r="M12" i="3"/>
  <c r="D79" i="11"/>
  <c r="Y14" i="7"/>
  <c r="Y18" i="7"/>
  <c r="Y19" i="7"/>
  <c r="Y23" i="7"/>
  <c r="Y30" i="7"/>
  <c r="X19" i="7"/>
  <c r="X21" i="7"/>
  <c r="X23" i="7"/>
  <c r="W22" i="7"/>
  <c r="W28" i="7"/>
  <c r="W29" i="7"/>
  <c r="W30" i="7"/>
  <c r="W27" i="7"/>
  <c r="W25" i="7"/>
  <c r="W26" i="7"/>
  <c r="W24" i="7"/>
  <c r="W21" i="7"/>
  <c r="W20" i="7"/>
  <c r="W18" i="7"/>
  <c r="W11" i="7"/>
  <c r="W12" i="7"/>
  <c r="W13" i="7"/>
  <c r="W14" i="7"/>
  <c r="W15" i="7"/>
  <c r="W16" i="7"/>
  <c r="W17" i="7"/>
  <c r="W10" i="7"/>
  <c r="V28" i="7"/>
  <c r="V29" i="7"/>
  <c r="V30" i="7"/>
  <c r="V27" i="7"/>
  <c r="V25" i="7"/>
  <c r="V26" i="7"/>
  <c r="V24" i="7"/>
  <c r="V22" i="7"/>
  <c r="V21" i="7"/>
  <c r="V20" i="7"/>
  <c r="V18" i="7"/>
  <c r="V11" i="7"/>
  <c r="V12" i="7"/>
  <c r="V13" i="7"/>
  <c r="V14" i="7"/>
  <c r="V15" i="7"/>
  <c r="V16" i="7"/>
  <c r="V17" i="7"/>
  <c r="V10" i="7"/>
  <c r="U28" i="7"/>
  <c r="U29" i="7"/>
  <c r="U30" i="7"/>
  <c r="U27" i="7"/>
  <c r="U25" i="7"/>
  <c r="U26" i="7"/>
  <c r="U24" i="7"/>
  <c r="U22" i="7"/>
  <c r="Y22" i="7" s="1"/>
  <c r="U21" i="7"/>
  <c r="U20" i="7"/>
  <c r="U18" i="7"/>
  <c r="U11" i="7"/>
  <c r="U12" i="7"/>
  <c r="U13" i="7"/>
  <c r="U14" i="7"/>
  <c r="U15" i="7"/>
  <c r="U16" i="7"/>
  <c r="U17" i="7"/>
  <c r="U10" i="7"/>
  <c r="T28" i="7"/>
  <c r="Y28" i="7" s="1"/>
  <c r="T29" i="7"/>
  <c r="Y29" i="7" s="1"/>
  <c r="T30" i="7"/>
  <c r="T27" i="7"/>
  <c r="Y27" i="7" s="1"/>
  <c r="T26" i="7"/>
  <c r="Y26" i="7" s="1"/>
  <c r="T25" i="7"/>
  <c r="Y25" i="7" s="1"/>
  <c r="T24" i="7"/>
  <c r="Y24" i="7" s="1"/>
  <c r="T22" i="7"/>
  <c r="T21" i="7"/>
  <c r="Y21" i="7" s="1"/>
  <c r="T20" i="7"/>
  <c r="Y20" i="7" s="1"/>
  <c r="T18" i="7"/>
  <c r="T11" i="7"/>
  <c r="Y11" i="7" s="1"/>
  <c r="T12" i="7"/>
  <c r="Y12" i="7" s="1"/>
  <c r="T13" i="7"/>
  <c r="Y13" i="7" s="1"/>
  <c r="T14" i="7"/>
  <c r="T15" i="7"/>
  <c r="Y15" i="7" s="1"/>
  <c r="T16" i="7"/>
  <c r="Y16" i="7" s="1"/>
  <c r="T17" i="7"/>
  <c r="Y17" i="7" s="1"/>
  <c r="T10" i="7"/>
  <c r="Y10" i="7" s="1"/>
  <c r="S28" i="7"/>
  <c r="X28" i="7" s="1"/>
  <c r="S29" i="7"/>
  <c r="X29" i="7" s="1"/>
  <c r="S30" i="7"/>
  <c r="X30" i="7" s="1"/>
  <c r="S27" i="7"/>
  <c r="X27" i="7" s="1"/>
  <c r="S26" i="7"/>
  <c r="X26" i="7" s="1"/>
  <c r="S25" i="7"/>
  <c r="X25" i="7" s="1"/>
  <c r="S24" i="7"/>
  <c r="X24" i="7" s="1"/>
  <c r="S22" i="7"/>
  <c r="X22" i="7" s="1"/>
  <c r="S21" i="7"/>
  <c r="S20" i="7"/>
  <c r="X20" i="7" s="1"/>
  <c r="S18" i="7"/>
  <c r="X18" i="7" s="1"/>
  <c r="S11" i="7"/>
  <c r="X11" i="7" s="1"/>
  <c r="S12" i="7"/>
  <c r="X12" i="7" s="1"/>
  <c r="S13" i="7"/>
  <c r="X13" i="7" s="1"/>
  <c r="S14" i="7"/>
  <c r="X14" i="7" s="1"/>
  <c r="S15" i="7"/>
  <c r="X15" i="7" s="1"/>
  <c r="S16" i="7"/>
  <c r="X16" i="7" s="1"/>
  <c r="S17" i="7"/>
  <c r="X17" i="7" s="1"/>
  <c r="S10" i="7"/>
  <c r="X10" i="7" s="1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2" i="7"/>
  <c r="E32" i="7"/>
  <c r="D32" i="7"/>
  <c r="C32" i="7"/>
  <c r="B32" i="7"/>
  <c r="F31" i="7"/>
  <c r="E31" i="7"/>
  <c r="D31" i="7"/>
  <c r="C31" i="7"/>
  <c r="B31" i="7"/>
  <c r="L27" i="6"/>
  <c r="L26" i="6"/>
  <c r="L23" i="6"/>
  <c r="L22" i="6"/>
  <c r="K27" i="6"/>
  <c r="K26" i="6"/>
  <c r="K23" i="6"/>
  <c r="K22" i="6"/>
  <c r="C33" i="6"/>
  <c r="B33" i="6"/>
  <c r="C32" i="6"/>
  <c r="B32" i="6"/>
  <c r="C31" i="6"/>
  <c r="B31" i="6"/>
  <c r="C28" i="6"/>
  <c r="B28" i="6"/>
  <c r="C27" i="6"/>
  <c r="B27" i="6"/>
  <c r="B29" i="6" s="1"/>
  <c r="B30" i="6" s="1"/>
  <c r="O28" i="3"/>
  <c r="O29" i="3"/>
  <c r="O27" i="3"/>
  <c r="O24" i="3"/>
  <c r="O23" i="3"/>
  <c r="N28" i="3"/>
  <c r="N29" i="3"/>
  <c r="N27" i="3"/>
  <c r="N24" i="3"/>
  <c r="N23" i="3"/>
  <c r="M23" i="3"/>
  <c r="M29" i="3"/>
  <c r="M28" i="3"/>
  <c r="M27" i="3"/>
  <c r="M24" i="3"/>
  <c r="P28" i="4"/>
  <c r="P27" i="4"/>
  <c r="P26" i="4"/>
  <c r="O28" i="4"/>
  <c r="O27" i="4"/>
  <c r="O26" i="4"/>
  <c r="P23" i="4"/>
  <c r="P22" i="4"/>
  <c r="O23" i="4"/>
  <c r="O22" i="4"/>
  <c r="N28" i="4"/>
  <c r="N27" i="4"/>
  <c r="N26" i="4"/>
  <c r="N23" i="4"/>
  <c r="N22" i="4"/>
  <c r="J28" i="1"/>
  <c r="J27" i="1"/>
  <c r="K27" i="1" s="1"/>
  <c r="J26" i="1"/>
  <c r="I28" i="1"/>
  <c r="I27" i="1"/>
  <c r="I26" i="1"/>
  <c r="K26" i="1" s="1"/>
  <c r="J23" i="1"/>
  <c r="J22" i="1"/>
  <c r="I23" i="1"/>
  <c r="I22" i="1"/>
  <c r="K22" i="1" s="1"/>
  <c r="J12" i="1"/>
  <c r="J13" i="1"/>
  <c r="J14" i="1"/>
  <c r="J15" i="1"/>
  <c r="J16" i="1"/>
  <c r="J17" i="1"/>
  <c r="J18" i="1"/>
  <c r="J11" i="1"/>
  <c r="I12" i="1"/>
  <c r="I13" i="1"/>
  <c r="I14" i="1"/>
  <c r="I15" i="1"/>
  <c r="I16" i="1"/>
  <c r="I17" i="1"/>
  <c r="I18" i="1"/>
  <c r="I11" i="1"/>
  <c r="J27" i="2"/>
  <c r="J26" i="2"/>
  <c r="J23" i="2"/>
  <c r="J22" i="2"/>
  <c r="J11" i="2"/>
  <c r="J12" i="2"/>
  <c r="J13" i="2"/>
  <c r="J14" i="2"/>
  <c r="J15" i="2"/>
  <c r="J16" i="2"/>
  <c r="J17" i="2"/>
  <c r="J18" i="2"/>
  <c r="J10" i="2"/>
  <c r="I27" i="2"/>
  <c r="I26" i="2"/>
  <c r="I23" i="2"/>
  <c r="I22" i="2"/>
  <c r="I11" i="2"/>
  <c r="I12" i="2"/>
  <c r="I13" i="2"/>
  <c r="I14" i="2"/>
  <c r="I15" i="2"/>
  <c r="I16" i="2"/>
  <c r="I17" i="2"/>
  <c r="I18" i="2"/>
  <c r="I10" i="2"/>
  <c r="H27" i="2"/>
  <c r="H26" i="2"/>
  <c r="K26" i="2" s="1"/>
  <c r="H23" i="2"/>
  <c r="H22" i="2"/>
  <c r="H11" i="2"/>
  <c r="H12" i="2"/>
  <c r="K12" i="2" s="1"/>
  <c r="H13" i="2"/>
  <c r="H14" i="2"/>
  <c r="H15" i="2"/>
  <c r="H16" i="2"/>
  <c r="K16" i="2" s="1"/>
  <c r="H17" i="2"/>
  <c r="H18" i="2"/>
  <c r="H10" i="2"/>
  <c r="L10" i="3"/>
  <c r="K10" i="3"/>
  <c r="J10" i="3"/>
  <c r="L9" i="3"/>
  <c r="K9" i="3"/>
  <c r="J9" i="3"/>
  <c r="D38" i="3"/>
  <c r="C38" i="3"/>
  <c r="B38" i="3"/>
  <c r="D37" i="3"/>
  <c r="C37" i="3"/>
  <c r="B37" i="3"/>
  <c r="D36" i="3"/>
  <c r="C36" i="3"/>
  <c r="B36" i="3"/>
  <c r="D32" i="3"/>
  <c r="C32" i="3"/>
  <c r="B32" i="3"/>
  <c r="D31" i="3"/>
  <c r="D33" i="3" s="1"/>
  <c r="D34" i="3" s="1"/>
  <c r="D35" i="3" s="1"/>
  <c r="C31" i="3"/>
  <c r="B31" i="3"/>
  <c r="B33" i="3" s="1"/>
  <c r="B34" i="3" s="1"/>
  <c r="B35" i="3" s="1"/>
  <c r="K11" i="2"/>
  <c r="K13" i="2"/>
  <c r="K14" i="2"/>
  <c r="K15" i="2"/>
  <c r="K17" i="2"/>
  <c r="K18" i="2"/>
  <c r="K22" i="2"/>
  <c r="K23" i="2"/>
  <c r="K27" i="2"/>
  <c r="K10" i="2"/>
  <c r="J19" i="2"/>
  <c r="J24" i="2"/>
  <c r="J28" i="2"/>
  <c r="J29" i="2"/>
  <c r="J30" i="2"/>
  <c r="J31" i="2"/>
  <c r="I19" i="2"/>
  <c r="I24" i="2"/>
  <c r="I28" i="2"/>
  <c r="K28" i="2" s="1"/>
  <c r="I29" i="2"/>
  <c r="I30" i="2"/>
  <c r="I31" i="2"/>
  <c r="H19" i="2"/>
  <c r="K19" i="2" s="1"/>
  <c r="H24" i="2"/>
  <c r="K24" i="2" s="1"/>
  <c r="H28" i="2"/>
  <c r="H29" i="2"/>
  <c r="K29" i="2" s="1"/>
  <c r="H30" i="2"/>
  <c r="K30" i="2" s="1"/>
  <c r="H31" i="2"/>
  <c r="K31" i="2" s="1"/>
  <c r="B32" i="2"/>
  <c r="B31" i="2"/>
  <c r="B30" i="2"/>
  <c r="B27" i="2"/>
  <c r="B26" i="2"/>
  <c r="K23" i="1"/>
  <c r="K28" i="1"/>
  <c r="K32" i="1"/>
  <c r="J19" i="1"/>
  <c r="J24" i="1"/>
  <c r="J29" i="1"/>
  <c r="J30" i="1"/>
  <c r="J31" i="1"/>
  <c r="J32" i="1"/>
  <c r="H37" i="1"/>
  <c r="I32" i="1"/>
  <c r="I19" i="1"/>
  <c r="K19" i="1" s="1"/>
  <c r="I24" i="1"/>
  <c r="K24" i="1" s="1"/>
  <c r="I29" i="1"/>
  <c r="K29" i="1" s="1"/>
  <c r="I30" i="1"/>
  <c r="K30" i="1" s="1"/>
  <c r="I31" i="1"/>
  <c r="K31" i="1" s="1"/>
  <c r="C33" i="3" l="1"/>
  <c r="C34" i="3" s="1"/>
  <c r="C35" i="3" s="1"/>
  <c r="C29" i="6"/>
  <c r="C30" i="6" s="1"/>
  <c r="B33" i="7"/>
  <c r="D33" i="7"/>
  <c r="D34" i="7" s="1"/>
  <c r="D35" i="7" s="1"/>
  <c r="F33" i="7"/>
  <c r="F34" i="7" s="1"/>
  <c r="F35" i="7" s="1"/>
  <c r="C33" i="7"/>
  <c r="C34" i="7" s="1"/>
  <c r="C35" i="7" s="1"/>
  <c r="E33" i="7"/>
  <c r="E34" i="7" s="1"/>
  <c r="B28" i="2"/>
  <c r="B29" i="2" s="1"/>
  <c r="B82" i="8" l="1"/>
  <c r="C82" i="8" s="1"/>
  <c r="B83" i="8"/>
  <c r="C83" i="8" s="1"/>
  <c r="B81" i="8"/>
  <c r="C81" i="8" s="1"/>
  <c r="E7" i="8" l="1"/>
  <c r="E9" i="8"/>
  <c r="E10" i="8"/>
  <c r="E8" i="8"/>
  <c r="E79" i="11"/>
  <c r="F79" i="11"/>
  <c r="G79" i="11"/>
  <c r="H79" i="11"/>
  <c r="I79" i="11"/>
  <c r="J79" i="11"/>
  <c r="C79" i="11"/>
  <c r="F10" i="8" l="1"/>
  <c r="F8" i="8"/>
  <c r="F9" i="8"/>
  <c r="J5" i="9"/>
  <c r="I5" i="9"/>
  <c r="I6" i="9"/>
  <c r="I7" i="9"/>
  <c r="J7" i="9" s="1"/>
  <c r="I8" i="9"/>
  <c r="I9" i="9"/>
  <c r="I4" i="9"/>
  <c r="J4" i="9" s="1"/>
  <c r="J6" i="9" l="1"/>
  <c r="J8" i="9"/>
  <c r="J9" i="9"/>
  <c r="H8" i="2" l="1"/>
  <c r="K8" i="1"/>
  <c r="J8" i="6" l="1"/>
  <c r="J32" i="6" l="1"/>
  <c r="J31" i="6"/>
  <c r="J26" i="6"/>
  <c r="J25" i="6"/>
  <c r="J22" i="6"/>
  <c r="J21" i="6"/>
  <c r="J20" i="6"/>
  <c r="J18" i="6"/>
  <c r="J17" i="6"/>
  <c r="J16" i="6"/>
  <c r="J15" i="6"/>
  <c r="J14" i="6"/>
  <c r="J13" i="6"/>
  <c r="J12" i="6"/>
  <c r="J11" i="6"/>
  <c r="J10" i="6"/>
  <c r="J7" i="6"/>
  <c r="H32" i="1"/>
  <c r="H27" i="1"/>
  <c r="H26" i="1"/>
  <c r="H22" i="1"/>
  <c r="H17" i="1"/>
  <c r="H16" i="1"/>
  <c r="H15" i="1"/>
  <c r="H14" i="1"/>
  <c r="H13" i="1"/>
  <c r="H12" i="1"/>
  <c r="H11" i="1"/>
  <c r="H8" i="1"/>
  <c r="K11" i="1" l="1"/>
  <c r="K13" i="1"/>
  <c r="K14" i="1"/>
  <c r="K16" i="1"/>
  <c r="K17" i="1"/>
  <c r="O15" i="3"/>
  <c r="O19" i="3"/>
  <c r="O16" i="3"/>
  <c r="O12" i="3"/>
  <c r="O14" i="3"/>
  <c r="O13" i="3"/>
  <c r="O17" i="3"/>
  <c r="O18" i="3"/>
  <c r="K15" i="6"/>
  <c r="K19" i="6"/>
  <c r="K18" i="6"/>
  <c r="K12" i="6"/>
  <c r="K16" i="6"/>
  <c r="K11" i="6"/>
  <c r="K13" i="6"/>
  <c r="K17" i="6"/>
  <c r="K14" i="6"/>
  <c r="N15" i="3"/>
  <c r="N19" i="3"/>
  <c r="N14" i="3"/>
  <c r="N16" i="3"/>
  <c r="N12" i="3"/>
  <c r="N17" i="3"/>
  <c r="N18" i="3"/>
  <c r="N13" i="3"/>
  <c r="P29" i="4"/>
  <c r="L12" i="6"/>
  <c r="L16" i="6"/>
  <c r="L11" i="6"/>
  <c r="L15" i="6"/>
  <c r="L13" i="6"/>
  <c r="L17" i="6"/>
  <c r="L19" i="6"/>
  <c r="L14" i="6"/>
  <c r="L18" i="6"/>
  <c r="N13" i="4"/>
  <c r="N15" i="4"/>
  <c r="N17" i="4"/>
  <c r="N12" i="4"/>
  <c r="N14" i="4"/>
  <c r="N16" i="4"/>
  <c r="N18" i="4"/>
  <c r="N11" i="4"/>
  <c r="P13" i="4"/>
  <c r="P15" i="4"/>
  <c r="P17" i="4"/>
  <c r="P12" i="4"/>
  <c r="P14" i="4"/>
  <c r="P16" i="4"/>
  <c r="P18" i="4"/>
  <c r="P11" i="4"/>
  <c r="O12" i="4"/>
  <c r="O14" i="4"/>
  <c r="O16" i="4"/>
  <c r="O18" i="4"/>
  <c r="O11" i="4"/>
  <c r="O13" i="4"/>
  <c r="O15" i="4"/>
  <c r="O17" i="4"/>
  <c r="J28" i="6"/>
  <c r="J27" i="6"/>
  <c r="J33" i="6"/>
  <c r="J19" i="6"/>
  <c r="J23" i="6"/>
  <c r="N29" i="4"/>
  <c r="P19" i="4"/>
  <c r="O25" i="3"/>
  <c r="H28" i="1"/>
  <c r="H23" i="1"/>
  <c r="H33" i="1"/>
  <c r="H18" i="1"/>
  <c r="P13" i="3" l="1"/>
  <c r="M25" i="3"/>
  <c r="M13" i="6"/>
  <c r="M18" i="6"/>
  <c r="M32" i="3"/>
  <c r="O30" i="3"/>
  <c r="K12" i="1"/>
  <c r="Q14" i="4"/>
  <c r="P24" i="4"/>
  <c r="M31" i="3"/>
  <c r="M11" i="6"/>
  <c r="M19" i="6"/>
  <c r="P12" i="3"/>
  <c r="P19" i="3"/>
  <c r="N19" i="4"/>
  <c r="K15" i="1"/>
  <c r="N24" i="4"/>
  <c r="P31" i="4"/>
  <c r="O32" i="3"/>
  <c r="H29" i="1"/>
  <c r="P30" i="4"/>
  <c r="M14" i="6"/>
  <c r="M16" i="6"/>
  <c r="M15" i="6"/>
  <c r="P16" i="3"/>
  <c r="P15" i="3"/>
  <c r="O20" i="3"/>
  <c r="N30" i="4"/>
  <c r="O31" i="3"/>
  <c r="P17" i="3"/>
  <c r="L29" i="6"/>
  <c r="N31" i="4"/>
  <c r="J29" i="6"/>
  <c r="L30" i="6"/>
  <c r="K30" i="6"/>
  <c r="M30" i="6" s="1"/>
  <c r="Q18" i="4"/>
  <c r="M30" i="3"/>
  <c r="M17" i="6"/>
  <c r="M12" i="6"/>
  <c r="P18" i="3"/>
  <c r="P14" i="3"/>
  <c r="M20" i="3"/>
  <c r="Q15" i="4"/>
  <c r="Q11" i="4"/>
  <c r="Q16" i="4"/>
  <c r="Q12" i="4"/>
  <c r="Q17" i="4"/>
  <c r="Q13" i="4"/>
  <c r="O30" i="4"/>
  <c r="N31" i="3"/>
  <c r="H34" i="1"/>
  <c r="H30" i="1"/>
  <c r="J30" i="6" l="1"/>
  <c r="K29" i="6"/>
  <c r="M29" i="6" s="1"/>
  <c r="H35" i="1"/>
  <c r="K20" i="6"/>
  <c r="K24" i="6"/>
  <c r="K28" i="6"/>
  <c r="N32" i="3"/>
  <c r="P32" i="3" s="1"/>
  <c r="L24" i="6"/>
  <c r="L20" i="6"/>
  <c r="L28" i="6"/>
  <c r="P31" i="3"/>
  <c r="Q30" i="4"/>
  <c r="P24" i="3"/>
  <c r="P27" i="3"/>
  <c r="P28" i="3"/>
  <c r="N25" i="3"/>
  <c r="P25" i="3" s="1"/>
  <c r="N20" i="3"/>
  <c r="P20" i="3" s="1"/>
  <c r="N30" i="3"/>
  <c r="P30" i="3"/>
  <c r="H31" i="1"/>
  <c r="Q28" i="4"/>
  <c r="Q22" i="4"/>
  <c r="Q27" i="4"/>
  <c r="Q23" i="4"/>
  <c r="O19" i="4"/>
  <c r="Q19" i="4" s="1"/>
  <c r="O24" i="4"/>
  <c r="Q24" i="4" s="1"/>
  <c r="O29" i="4"/>
  <c r="Q29" i="4" s="1"/>
  <c r="H36" i="1"/>
  <c r="P29" i="3"/>
  <c r="P23" i="3"/>
  <c r="Q26" i="4"/>
  <c r="O31" i="4"/>
  <c r="Q31" i="4" s="1"/>
  <c r="K18" i="1" l="1"/>
  <c r="M23" i="6"/>
  <c r="M28" i="6"/>
  <c r="M27" i="6"/>
  <c r="M24" i="6"/>
  <c r="M22" i="6"/>
  <c r="M20" i="6"/>
  <c r="M26" i="6"/>
</calcChain>
</file>

<file path=xl/comments1.xml><?xml version="1.0" encoding="utf-8"?>
<comments xmlns="http://schemas.openxmlformats.org/spreadsheetml/2006/main">
  <authors>
    <author>user</author>
  </authors>
  <commentList>
    <comment ref="E39" authorId="0" shapeId="0">
      <text>
        <r>
          <rPr>
            <sz val="9"/>
            <color rgb="FF000000"/>
            <rFont val="Tahoma"/>
            <family val="2"/>
          </rPr>
          <t>Perdas de animais = 3%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58" authorId="0" shapeId="0">
      <text>
        <r>
          <rPr>
            <sz val="9"/>
            <color rgb="FF000000"/>
            <rFont val="Tahoma"/>
            <family val="2"/>
          </rPr>
          <t>Perdas de animais = 3%</t>
        </r>
      </text>
    </comment>
  </commentList>
</comments>
</file>

<file path=xl/sharedStrings.xml><?xml version="1.0" encoding="utf-8"?>
<sst xmlns="http://schemas.openxmlformats.org/spreadsheetml/2006/main" count="1002" uniqueCount="251">
  <si>
    <t>Diferença</t>
  </si>
  <si>
    <t xml:space="preserve"> </t>
  </si>
  <si>
    <t>REGIÕES</t>
  </si>
  <si>
    <t>SUDOESTE</t>
  </si>
  <si>
    <t>OESTE</t>
  </si>
  <si>
    <t>Peso de Venda (kg)</t>
  </si>
  <si>
    <t xml:space="preserve"> 1. CUSTOS VARIÁVEIS</t>
  </si>
  <si>
    <t>R$ / Animal</t>
  </si>
  <si>
    <t>R$/Animal</t>
  </si>
  <si>
    <t xml:space="preserve"> 1.1 -  Alimentação</t>
  </si>
  <si>
    <t xml:space="preserve"> 1.2 -  Mão-de-obra</t>
  </si>
  <si>
    <t xml:space="preserve"> 1.3 -  Gastos veterinários    </t>
  </si>
  <si>
    <t xml:space="preserve"> 1.4 -  Gastos com transporte</t>
  </si>
  <si>
    <t xml:space="preserve"> 1.5 -  Despesas com energia e combustíveis</t>
  </si>
  <si>
    <t xml:space="preserve"> 1.6 -  Despesas manutenção e conservação  </t>
  </si>
  <si>
    <t xml:space="preserve"> 1.7 -  Funrural           </t>
  </si>
  <si>
    <t xml:space="preserve"> 1.8 -  Eventuais          </t>
  </si>
  <si>
    <t xml:space="preserve"> TOTAL CUSTOS VARIÁVEIS</t>
  </si>
  <si>
    <t xml:space="preserve"> 2. CUSTOS FIXOS</t>
  </si>
  <si>
    <t xml:space="preserve"> 2.1 -  DEPRECIAÇÕES</t>
  </si>
  <si>
    <t xml:space="preserve">    2.1.1 - Depreciação das instalações</t>
  </si>
  <si>
    <t xml:space="preserve">    2.1.2 - Depreciação equipamentos  e cercas</t>
  </si>
  <si>
    <t xml:space="preserve">    TOTAL DEPRECIAÇÕES</t>
  </si>
  <si>
    <t xml:space="preserve"> 2.2 -  OUTROS CUSTOS FIXOS </t>
  </si>
  <si>
    <t xml:space="preserve">    2.2.1 - Rem.  do capital médio/inst. e equiptos.</t>
  </si>
  <si>
    <t xml:space="preserve">    2.2.2 - Remuneração sobre reprodutores  </t>
  </si>
  <si>
    <t xml:space="preserve">    2.2.3 - Remuneração sobre Capital de Giro   </t>
  </si>
  <si>
    <t xml:space="preserve">    TOTAL OUTROS CUSTOS FIXOS</t>
  </si>
  <si>
    <t xml:space="preserve"> TOTAL CUSTOS FIXOS </t>
  </si>
  <si>
    <t xml:space="preserve"> CUSTO OPERACIONAL  ( 1 + 2.1 ) </t>
  </si>
  <si>
    <t xml:space="preserve"> CUSTO TOTAL ( 1 + 2 )</t>
  </si>
  <si>
    <t xml:space="preserve"> Preço do leitão/R$/kg</t>
  </si>
  <si>
    <t xml:space="preserve"> Preço do leitão/suíno vivo</t>
  </si>
  <si>
    <t xml:space="preserve"> Saldo / Custos Variáveis</t>
  </si>
  <si>
    <t xml:space="preserve"> Saldo / Custo Operacional </t>
  </si>
  <si>
    <t xml:space="preserve"> Saldo / Custo Total </t>
  </si>
  <si>
    <t xml:space="preserve">No. de Fêmeas (cab) </t>
  </si>
  <si>
    <t xml:space="preserve">No. de Machos (cab) </t>
  </si>
  <si>
    <t>Leitões Porca/Ano (Cab.)</t>
  </si>
  <si>
    <t>Peso de Venda  (kg)</t>
  </si>
  <si>
    <t>Idade ao abate (dias)</t>
  </si>
  <si>
    <t>Produção de dejetos (kg/dia/cab)</t>
  </si>
  <si>
    <t>Capacidade  transp/dejetos (m3/hora)</t>
  </si>
  <si>
    <t xml:space="preserve">Percentual de dejetos a transp. </t>
  </si>
  <si>
    <t xml:space="preserve">Doses de sêmen por fêmea </t>
  </si>
  <si>
    <t>Fêmeas Inseminadas (%)</t>
  </si>
  <si>
    <t>Distância média propr/cidade (km)</t>
  </si>
  <si>
    <t>Distância p/transp/dejetos (km)</t>
  </si>
  <si>
    <t>Idade saída de creche (dias)</t>
  </si>
  <si>
    <t>Dias de engorda (dias)</t>
  </si>
  <si>
    <t>Lotes por ano (Un)</t>
  </si>
  <si>
    <t>Número de leitões por lote (cabeças)</t>
  </si>
  <si>
    <t>Peso de compra (kg)</t>
  </si>
  <si>
    <t>Peso de venda (kg)</t>
  </si>
  <si>
    <t>Vida útil das Instalações (anos)</t>
  </si>
  <si>
    <t>Valor Residual das Instalações (%)</t>
  </si>
  <si>
    <t>Vida útil dos Equipamentos (anos)</t>
  </si>
  <si>
    <t>Valor Residual dos Equipamentos (%)</t>
  </si>
  <si>
    <t>Gasolina  (litros/mês)</t>
  </si>
  <si>
    <t>Oleo Diesel (litros/mês)</t>
  </si>
  <si>
    <t>Eletricidade (kw/hora/mês)</t>
  </si>
  <si>
    <t xml:space="preserve">Horas Trab./mês (un) </t>
  </si>
  <si>
    <t>No. de Funcionários (un)</t>
  </si>
  <si>
    <t>Diárias Carregador/Ano (un)</t>
  </si>
  <si>
    <t>Horas Trabalhadas / ano</t>
  </si>
  <si>
    <t>(+) Férias</t>
  </si>
  <si>
    <t>Total horas trab/ano (un)</t>
  </si>
  <si>
    <t>Horas trabalhadas/animal (un)</t>
  </si>
  <si>
    <t>Horas trab/animal/mês (un)</t>
  </si>
  <si>
    <t>Gasolina  (litros/mês) / fêmea / animal</t>
  </si>
  <si>
    <t>Oleo Diesel (litros/mês) / fêmea / animal</t>
  </si>
  <si>
    <t>Eletric. (kw/hora/mês) / fêmea / animal</t>
  </si>
  <si>
    <t>DADOS NECESSÁRIOS PARA O CÁLCULO DO CUSTO</t>
  </si>
  <si>
    <t xml:space="preserve"> 1.1 -  Leitão Comprado</t>
  </si>
  <si>
    <t xml:space="preserve"> 1.2 - Alimentação</t>
  </si>
  <si>
    <t xml:space="preserve"> 1.3 -  Mão-de-obra</t>
  </si>
  <si>
    <t xml:space="preserve"> 1.4 -  Gastos veterinários    </t>
  </si>
  <si>
    <t xml:space="preserve"> 1.5 -  Gastos com transporte</t>
  </si>
  <si>
    <t xml:space="preserve"> 1.6 -  Despesas com energia e combustíveis</t>
  </si>
  <si>
    <t xml:space="preserve"> 1.7 -  Despesas manutenção e conservação  </t>
  </si>
  <si>
    <t xml:space="preserve"> 1.8 -  Funrural           </t>
  </si>
  <si>
    <t xml:space="preserve"> 1.9 -  Eventuais          </t>
  </si>
  <si>
    <t xml:space="preserve">    2.2.2 - Remuneração sobre Capital de Giro   </t>
  </si>
  <si>
    <t xml:space="preserve"> Preço por suíno vivo c/bonif.de 8%</t>
  </si>
  <si>
    <t xml:space="preserve"> (=) Preço c/bonificação - Custo Operacional</t>
  </si>
  <si>
    <t xml:space="preserve"> (=) Preço c/bonificação - Custo Total</t>
  </si>
  <si>
    <t>CAMPOS GERAIS</t>
  </si>
  <si>
    <t>(A - B)</t>
  </si>
  <si>
    <t>(A - C)</t>
  </si>
  <si>
    <t>(B - C)</t>
  </si>
  <si>
    <t xml:space="preserve">VARIÁVEIS DE CUSTO/N.LEIT/PORCA/ANO. </t>
  </si>
  <si>
    <t>A</t>
  </si>
  <si>
    <t>B</t>
  </si>
  <si>
    <t>C</t>
  </si>
  <si>
    <t>1. CUSTOS VARIÁVEIS</t>
  </si>
  <si>
    <t>1.1 -  Alimentação</t>
  </si>
  <si>
    <t>1.2 -  Mão-de-obra</t>
  </si>
  <si>
    <t xml:space="preserve">1.3 -  Gastos veterinários    </t>
  </si>
  <si>
    <t>1.4 -  Gastos com transporte</t>
  </si>
  <si>
    <t>1.5 -  Despesas com energia e combustíveis</t>
  </si>
  <si>
    <t xml:space="preserve">1.6 -  Despesas manutenção e conservação  </t>
  </si>
  <si>
    <t xml:space="preserve">1.7 -  Funrural           </t>
  </si>
  <si>
    <t xml:space="preserve">1.8 -  Eventuais          </t>
  </si>
  <si>
    <t>TOTAL CUSTOS VARIÁVEIS</t>
  </si>
  <si>
    <t>2. CUSTOS FIXOS</t>
  </si>
  <si>
    <t>2.1 -  DEPRECIAÇÕES</t>
  </si>
  <si>
    <t xml:space="preserve">   2.1.1 - Depreciação das instalações</t>
  </si>
  <si>
    <t xml:space="preserve">   2.1.2 - Depreciação equip. e cercas</t>
  </si>
  <si>
    <t xml:space="preserve">   TOTAL DEPRECIAÇÕES</t>
  </si>
  <si>
    <t xml:space="preserve">2.2 -  OUTROS CUSTOS FIXOS </t>
  </si>
  <si>
    <t xml:space="preserve">   2.2.1 - Rem.  do capital médio/inst. e equipto.</t>
  </si>
  <si>
    <t xml:space="preserve">   2.2.2 - Remuneração sobre reprodutores  </t>
  </si>
  <si>
    <t xml:space="preserve">   2.2.3 - Remuneração sobre Capital de Giro   </t>
  </si>
  <si>
    <t xml:space="preserve">   TOTAL OUTROS CUSTOS FIXOS</t>
  </si>
  <si>
    <t xml:space="preserve">TOTAL CUSTOS FIXOS </t>
  </si>
  <si>
    <t xml:space="preserve">CUSTO OPERACIONAL  ( 1 + 2.1 ) </t>
  </si>
  <si>
    <t>CUSTO TOTAL ( 1 + 2 )</t>
  </si>
  <si>
    <t>Preço por quilo de suíno vivo</t>
  </si>
  <si>
    <t>Saldo / Custos Variáveis</t>
  </si>
  <si>
    <t xml:space="preserve">Saldo / Custo Operacional </t>
  </si>
  <si>
    <t xml:space="preserve">Saldo / Custo Total </t>
  </si>
  <si>
    <t xml:space="preserve">Receita por animal  </t>
  </si>
  <si>
    <t>Custo total por animal</t>
  </si>
  <si>
    <t xml:space="preserve">Saldo por animal </t>
  </si>
  <si>
    <t xml:space="preserve">VARIÁVEIS DE CUSTO/N.TERM/PORCA/ANO. </t>
  </si>
  <si>
    <t>Por Animal</t>
  </si>
  <si>
    <t>Integrado</t>
  </si>
  <si>
    <t>1.1 - Custo do Leitão Comprado</t>
  </si>
  <si>
    <t xml:space="preserve">1.2 - Alimentação </t>
  </si>
  <si>
    <t>1.3 - Mão-de-Obra</t>
  </si>
  <si>
    <t>1.4 - Produtos Veterinários</t>
  </si>
  <si>
    <t>1.5 - Transporte</t>
  </si>
  <si>
    <t xml:space="preserve">1.6 - Energia e Combustível </t>
  </si>
  <si>
    <t>1.7 - Manutenção e Conservação</t>
  </si>
  <si>
    <t xml:space="preserve">1.8 - Funrural  </t>
  </si>
  <si>
    <t>1.9 - Eventuais</t>
  </si>
  <si>
    <t xml:space="preserve">   2.1.2 - Depreciação equipamentos e cercas</t>
  </si>
  <si>
    <t xml:space="preserve">   2.2.2 - Remuneração sobre Capital de Giro   </t>
  </si>
  <si>
    <t>TOTAL OUTROS CUSTOS FIXOS</t>
  </si>
  <si>
    <t>Agroindústria</t>
  </si>
  <si>
    <t>Produtor</t>
  </si>
  <si>
    <t>Receita por Lote (menos 3% perdas)</t>
  </si>
  <si>
    <t>Custo por Lote</t>
  </si>
  <si>
    <t>Saldo por Lote</t>
  </si>
  <si>
    <t xml:space="preserve">REGIÕES </t>
  </si>
  <si>
    <t>UPD - COMODATO</t>
  </si>
  <si>
    <t>UPL - COMODATO</t>
  </si>
  <si>
    <t xml:space="preserve">Peso de venda (kg) </t>
  </si>
  <si>
    <t xml:space="preserve">1.1 - Alimentação </t>
  </si>
  <si>
    <t xml:space="preserve">   2.2.2 - Remuneração sobre Reprodutores   </t>
  </si>
  <si>
    <t>Valor recebido p/produtor R$/KG</t>
  </si>
  <si>
    <t>Valor recebido p/animal</t>
  </si>
  <si>
    <t>CUSTO DE PRODUÇÃO DA SUINOCULTURA - PARANÁ</t>
  </si>
  <si>
    <t>REGIÃO OESTE</t>
  </si>
  <si>
    <t xml:space="preserve">  Regiões</t>
  </si>
  <si>
    <t>DiferençaS entre Regiões</t>
  </si>
  <si>
    <t>Diferenças entre Regiões</t>
  </si>
  <si>
    <t>Animais p/ Lote</t>
  </si>
  <si>
    <t>UPD</t>
  </si>
  <si>
    <t>UPL</t>
  </si>
  <si>
    <t>COMODATO - UPL e UPD (ABRIL / 2016)</t>
  </si>
  <si>
    <t xml:space="preserve"> Preço do leitão (R$/kg)</t>
  </si>
  <si>
    <t>Preço do leitão (R$/kg)</t>
  </si>
  <si>
    <t>Receita por animal  (R$)</t>
  </si>
  <si>
    <t>Custo total por animal (R$)</t>
  </si>
  <si>
    <t>Saldo por animal (R$)</t>
  </si>
  <si>
    <t>R$ / Kg</t>
  </si>
  <si>
    <t>Valor recebido p/produtor (R$/cabeça)</t>
  </si>
  <si>
    <t>Valor p/animal (R$)</t>
  </si>
  <si>
    <t>%</t>
  </si>
  <si>
    <t>Diferença %</t>
  </si>
  <si>
    <t>CRECHEIRO</t>
  </si>
  <si>
    <t xml:space="preserve">  Regiões UPL</t>
  </si>
  <si>
    <t>REGIÕES C.C.</t>
  </si>
  <si>
    <t>REGIÕES UPT</t>
  </si>
  <si>
    <t>DEZ</t>
  </si>
  <si>
    <t>Alimentação</t>
  </si>
  <si>
    <t>Mão-de-obra</t>
  </si>
  <si>
    <t xml:space="preserve">Gastos veterinários    </t>
  </si>
  <si>
    <t>Gastos com transporte</t>
  </si>
  <si>
    <t>Despesas com energia e combustíveis</t>
  </si>
  <si>
    <t xml:space="preserve">Despesas manutenção e conservação  </t>
  </si>
  <si>
    <t xml:space="preserve">Funrural           </t>
  </si>
  <si>
    <t xml:space="preserve">Eventuais          </t>
  </si>
  <si>
    <t>média</t>
  </si>
  <si>
    <t>Item do Custo</t>
  </si>
  <si>
    <t>Fev</t>
  </si>
  <si>
    <t>Mar</t>
  </si>
  <si>
    <t>Abr</t>
  </si>
  <si>
    <t>Dez</t>
  </si>
  <si>
    <t>EMBRAPA</t>
  </si>
  <si>
    <t>Outros</t>
  </si>
  <si>
    <t>Mão de obra</t>
  </si>
  <si>
    <t>Custo de capital</t>
  </si>
  <si>
    <t>Depreciação</t>
  </si>
  <si>
    <t>Total</t>
  </si>
  <si>
    <t>MÉDIA</t>
  </si>
  <si>
    <t>Composição do custo de produção de suínos - ciclo completo</t>
  </si>
  <si>
    <t xml:space="preserve">Regiões </t>
  </si>
  <si>
    <t>CC</t>
  </si>
  <si>
    <t>UPT</t>
  </si>
  <si>
    <t>COMODATO</t>
  </si>
  <si>
    <t>X</t>
  </si>
  <si>
    <t>CUSTOS VARIÁVEIS</t>
  </si>
  <si>
    <t>TOTAL</t>
  </si>
  <si>
    <t>CUSTOS COM DEPRECIAÇÕES</t>
  </si>
  <si>
    <t>REMUNERAÇÃO SOBRE CAPITAL</t>
  </si>
  <si>
    <t>COMODATO - UPL</t>
  </si>
  <si>
    <t>COMODATO - UPD</t>
  </si>
  <si>
    <t>SISTEMAS PRODUTIVOS</t>
  </si>
  <si>
    <t>Leitão Comprado</t>
  </si>
  <si>
    <t>Por animal</t>
  </si>
  <si>
    <t>média PR</t>
  </si>
  <si>
    <t>ciclo completo</t>
  </si>
  <si>
    <t>Composição do Custo Total</t>
  </si>
  <si>
    <t>Composição do Custo Variável</t>
  </si>
  <si>
    <t>Negativo</t>
  </si>
  <si>
    <t>Positivo</t>
  </si>
  <si>
    <t>Nº sistemas</t>
  </si>
  <si>
    <t>Sistemas Produtivos com Saldo Positivo</t>
  </si>
  <si>
    <t>Sistemas Produtivos com Saldo Negativo</t>
  </si>
  <si>
    <t>Paraná</t>
  </si>
  <si>
    <t>Idade ao desmame (dias)</t>
  </si>
  <si>
    <r>
      <rPr>
        <sz val="18"/>
        <color theme="1"/>
        <rFont val="Calibri"/>
        <family val="2"/>
        <scheme val="minor"/>
      </rPr>
      <t>UPD</t>
    </r>
    <r>
      <rPr>
        <sz val="16"/>
        <color theme="1"/>
        <rFont val="Calibri"/>
        <family val="2"/>
        <scheme val="minor"/>
      </rPr>
      <t xml:space="preserve"> (NOV/ 2016)</t>
    </r>
  </si>
  <si>
    <t>CRECHEIRO (NOV/ 2016)</t>
  </si>
  <si>
    <t>UPL (NOV / 2016)</t>
  </si>
  <si>
    <t>UPT(NOV / 2016)</t>
  </si>
  <si>
    <t>R$ / Integrado</t>
  </si>
  <si>
    <t>MÉDIA PR</t>
  </si>
  <si>
    <t>NOVEMBRO/16</t>
  </si>
  <si>
    <t>COMPRA E VENDA</t>
  </si>
  <si>
    <t>CRECHEIRO - COMODATO</t>
  </si>
  <si>
    <t>CRECHEIRO - COMPRA E VENDA</t>
  </si>
  <si>
    <t>NOVEMBRO / 16</t>
  </si>
  <si>
    <t>Nov</t>
  </si>
  <si>
    <t>Evol. %</t>
  </si>
  <si>
    <t>Produto</t>
  </si>
  <si>
    <t>Farelo de soja</t>
  </si>
  <si>
    <t>Milho</t>
  </si>
  <si>
    <t>Suíno vivo</t>
  </si>
  <si>
    <t>Frango vivo</t>
  </si>
  <si>
    <t>FAEP</t>
  </si>
  <si>
    <t>Preço por quilo de leitão/suíno vivo</t>
  </si>
  <si>
    <t>C. GERAIS</t>
  </si>
  <si>
    <t>% Evol.</t>
  </si>
  <si>
    <t>% Evol. Média</t>
  </si>
  <si>
    <t>Composição do custo - ciclo completo</t>
  </si>
  <si>
    <t>CICLO COMPLETO (nov / 2016)</t>
  </si>
  <si>
    <t xml:space="preserve">  CUSTOS VARIÁVEIS</t>
  </si>
  <si>
    <t xml:space="preserve">    REMUNERAÇÃO SOBRE O CAPITAL</t>
  </si>
  <si>
    <t xml:space="preserve">    CUSTO COM DEPRECIAÇÕES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</si>
</sst>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0.0%"/>
    <numFmt numFmtId="168" formatCode="0.00_ ;[Red]\-0.00\ "/>
    <numFmt numFmtId="169" formatCode="0.0_ ;[Red]\-0.0\ "/>
    <numFmt numFmtId="170" formatCode="0.000_ ;[Red]\-0.000\ 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omic Sans MS"/>
      <family val="4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omic Sans MS"/>
      <family val="4"/>
    </font>
    <font>
      <sz val="9"/>
      <color rgb="FF000000"/>
      <name val="Tahoma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9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FD87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22" fillId="0" borderId="0" applyFont="0" applyFill="0" applyBorder="0" applyAlignment="0" applyProtection="0"/>
    <xf numFmtId="0" fontId="23" fillId="0" borderId="0"/>
    <xf numFmtId="43" fontId="22" fillId="0" borderId="0" applyFont="0" applyFill="0" applyBorder="0" applyAlignment="0" applyProtection="0"/>
  </cellStyleXfs>
  <cellXfs count="393">
    <xf numFmtId="0" fontId="0" fillId="0" borderId="0" xfId="0"/>
    <xf numFmtId="0" fontId="5" fillId="0" borderId="3" xfId="0" applyFont="1" applyFill="1" applyBorder="1"/>
    <xf numFmtId="4" fontId="5" fillId="0" borderId="3" xfId="0" applyNumberFormat="1" applyFont="1" applyFill="1" applyBorder="1"/>
    <xf numFmtId="164" fontId="5" fillId="0" borderId="3" xfId="0" applyNumberFormat="1" applyFont="1" applyFill="1" applyBorder="1"/>
    <xf numFmtId="164" fontId="5" fillId="6" borderId="3" xfId="0" applyNumberFormat="1" applyFont="1" applyFill="1" applyBorder="1"/>
    <xf numFmtId="4" fontId="5" fillId="6" borderId="3" xfId="0" applyNumberFormat="1" applyFont="1" applyFill="1" applyBorder="1"/>
    <xf numFmtId="0" fontId="2" fillId="6" borderId="3" xfId="0" applyFont="1" applyFill="1" applyBorder="1"/>
    <xf numFmtId="164" fontId="2" fillId="0" borderId="3" xfId="0" applyNumberFormat="1" applyFont="1" applyFill="1" applyBorder="1"/>
    <xf numFmtId="4" fontId="2" fillId="0" borderId="3" xfId="0" applyNumberFormat="1" applyFont="1" applyFill="1" applyBorder="1"/>
    <xf numFmtId="0" fontId="2" fillId="0" borderId="3" xfId="0" applyFont="1" applyFill="1" applyBorder="1"/>
    <xf numFmtId="0" fontId="5" fillId="0" borderId="4" xfId="0" applyFont="1" applyFill="1" applyBorder="1"/>
    <xf numFmtId="0" fontId="8" fillId="0" borderId="0" xfId="0" applyFont="1"/>
    <xf numFmtId="0" fontId="10" fillId="0" borderId="3" xfId="0" applyFont="1" applyBorder="1"/>
    <xf numFmtId="0" fontId="5" fillId="3" borderId="3" xfId="0" applyFont="1" applyFill="1" applyBorder="1" applyProtection="1"/>
    <xf numFmtId="0" fontId="10" fillId="0" borderId="0" xfId="0" applyFont="1"/>
    <xf numFmtId="4" fontId="10" fillId="0" borderId="3" xfId="0" applyNumberFormat="1" applyFont="1" applyBorder="1"/>
    <xf numFmtId="2" fontId="10" fillId="0" borderId="3" xfId="0" applyNumberFormat="1" applyFont="1" applyBorder="1"/>
    <xf numFmtId="0" fontId="9" fillId="0" borderId="3" xfId="0" applyFont="1" applyBorder="1"/>
    <xf numFmtId="4" fontId="9" fillId="0" borderId="3" xfId="0" applyNumberFormat="1" applyFont="1" applyBorder="1"/>
    <xf numFmtId="3" fontId="9" fillId="0" borderId="3" xfId="0" applyNumberFormat="1" applyFont="1" applyBorder="1"/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5" fillId="0" borderId="3" xfId="0" applyNumberFormat="1" applyFont="1" applyFill="1" applyBorder="1"/>
    <xf numFmtId="2" fontId="2" fillId="0" borderId="3" xfId="0" applyNumberFormat="1" applyFont="1" applyFill="1" applyBorder="1"/>
    <xf numFmtId="0" fontId="12" fillId="0" borderId="0" xfId="0" applyFont="1" applyFill="1" applyBorder="1"/>
    <xf numFmtId="4" fontId="7" fillId="0" borderId="3" xfId="0" applyNumberFormat="1" applyFont="1" applyFill="1" applyBorder="1"/>
    <xf numFmtId="0" fontId="7" fillId="0" borderId="0" xfId="0" applyFont="1" applyFill="1" applyBorder="1"/>
    <xf numFmtId="164" fontId="7" fillId="0" borderId="3" xfId="0" applyNumberFormat="1" applyFont="1" applyFill="1" applyBorder="1"/>
    <xf numFmtId="0" fontId="9" fillId="0" borderId="3" xfId="0" applyFont="1" applyFill="1" applyBorder="1"/>
    <xf numFmtId="3" fontId="9" fillId="0" borderId="3" xfId="0" applyNumberFormat="1" applyFont="1" applyFill="1" applyBorder="1" applyAlignment="1" applyProtection="1">
      <alignment horizontal="right"/>
      <protection locked="0"/>
    </xf>
    <xf numFmtId="3" fontId="9" fillId="0" borderId="3" xfId="0" applyNumberFormat="1" applyFont="1" applyFill="1" applyBorder="1"/>
    <xf numFmtId="164" fontId="7" fillId="6" borderId="3" xfId="0" applyNumberFormat="1" applyFont="1" applyFill="1" applyBorder="1"/>
    <xf numFmtId="0" fontId="5" fillId="6" borderId="3" xfId="0" applyFont="1" applyFill="1" applyBorder="1"/>
    <xf numFmtId="164" fontId="2" fillId="6" borderId="3" xfId="0" applyNumberFormat="1" applyFont="1" applyFill="1" applyBorder="1"/>
    <xf numFmtId="0" fontId="11" fillId="0" borderId="0" xfId="0" applyFont="1" applyFill="1" applyBorder="1"/>
    <xf numFmtId="164" fontId="6" fillId="0" borderId="3" xfId="0" applyNumberFormat="1" applyFont="1" applyFill="1" applyBorder="1"/>
    <xf numFmtId="0" fontId="5" fillId="0" borderId="1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4" fontId="2" fillId="6" borderId="3" xfId="0" applyNumberFormat="1" applyFont="1" applyFill="1" applyBorder="1"/>
    <xf numFmtId="0" fontId="2" fillId="6" borderId="3" xfId="0" applyFont="1" applyFill="1" applyBorder="1" applyAlignment="1">
      <alignment horizontal="left"/>
    </xf>
    <xf numFmtId="4" fontId="2" fillId="6" borderId="3" xfId="0" applyNumberFormat="1" applyFont="1" applyFill="1" applyBorder="1" applyAlignment="1">
      <alignment horizontal="right"/>
    </xf>
    <xf numFmtId="0" fontId="6" fillId="6" borderId="3" xfId="0" applyFont="1" applyFill="1" applyBorder="1"/>
    <xf numFmtId="4" fontId="6" fillId="6" borderId="3" xfId="0" applyNumberFormat="1" applyFont="1" applyFill="1" applyBorder="1"/>
    <xf numFmtId="0" fontId="2" fillId="6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164" fontId="2" fillId="0" borderId="11" xfId="0" applyNumberFormat="1" applyFont="1" applyFill="1" applyBorder="1"/>
    <xf numFmtId="4" fontId="2" fillId="0" borderId="11" xfId="0" applyNumberFormat="1" applyFont="1" applyFill="1" applyBorder="1"/>
    <xf numFmtId="0" fontId="15" fillId="0" borderId="0" xfId="0" applyFont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" fillId="0" borderId="11" xfId="0" applyFont="1" applyFill="1" applyBorder="1"/>
    <xf numFmtId="0" fontId="17" fillId="8" borderId="3" xfId="0" applyFont="1" applyFill="1" applyBorder="1"/>
    <xf numFmtId="164" fontId="17" fillId="8" borderId="3" xfId="0" applyNumberFormat="1" applyFont="1" applyFill="1" applyBorder="1"/>
    <xf numFmtId="4" fontId="17" fillId="8" borderId="3" xfId="0" applyNumberFormat="1" applyFont="1" applyFill="1" applyBorder="1"/>
    <xf numFmtId="166" fontId="2" fillId="0" borderId="3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2" fontId="17" fillId="8" borderId="3" xfId="0" applyNumberFormat="1" applyFont="1" applyFill="1" applyBorder="1"/>
    <xf numFmtId="0" fontId="15" fillId="0" borderId="0" xfId="0" applyFont="1" applyAlignment="1">
      <alignment horizontal="center"/>
    </xf>
    <xf numFmtId="2" fontId="7" fillId="0" borderId="3" xfId="0" applyNumberFormat="1" applyFont="1" applyFill="1" applyBorder="1"/>
    <xf numFmtId="164" fontId="10" fillId="0" borderId="3" xfId="0" applyNumberFormat="1" applyFont="1" applyFill="1" applyBorder="1"/>
    <xf numFmtId="0" fontId="10" fillId="0" borderId="0" xfId="0" applyFont="1" applyFill="1" applyBorder="1"/>
    <xf numFmtId="0" fontId="2" fillId="8" borderId="3" xfId="0" applyFont="1" applyFill="1" applyBorder="1"/>
    <xf numFmtId="164" fontId="2" fillId="8" borderId="3" xfId="0" applyNumberFormat="1" applyFont="1" applyFill="1" applyBorder="1"/>
    <xf numFmtId="0" fontId="2" fillId="9" borderId="3" xfId="0" applyFont="1" applyFill="1" applyBorder="1"/>
    <xf numFmtId="164" fontId="2" fillId="9" borderId="3" xfId="0" applyNumberFormat="1" applyFont="1" applyFill="1" applyBorder="1"/>
    <xf numFmtId="0" fontId="6" fillId="9" borderId="3" xfId="0" applyFont="1" applyFill="1" applyBorder="1"/>
    <xf numFmtId="0" fontId="7" fillId="9" borderId="3" xfId="0" applyFont="1" applyFill="1" applyBorder="1"/>
    <xf numFmtId="164" fontId="6" fillId="9" borderId="3" xfId="0" applyNumberFormat="1" applyFont="1" applyFill="1" applyBorder="1"/>
    <xf numFmtId="0" fontId="5" fillId="8" borderId="3" xfId="0" applyFont="1" applyFill="1" applyBorder="1" applyAlignment="1">
      <alignment horizontal="center"/>
    </xf>
    <xf numFmtId="164" fontId="6" fillId="8" borderId="3" xfId="0" applyNumberFormat="1" applyFont="1" applyFill="1" applyBorder="1"/>
    <xf numFmtId="17" fontId="2" fillId="9" borderId="1" xfId="0" applyNumberFormat="1" applyFont="1" applyFill="1" applyBorder="1" applyAlignment="1">
      <alignment horizontal="center"/>
    </xf>
    <xf numFmtId="17" fontId="2" fillId="9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vertical="center"/>
    </xf>
    <xf numFmtId="4" fontId="9" fillId="0" borderId="3" xfId="0" applyNumberFormat="1" applyFont="1" applyFill="1" applyBorder="1"/>
    <xf numFmtId="0" fontId="18" fillId="0" borderId="3" xfId="0" applyFont="1" applyFill="1" applyBorder="1"/>
    <xf numFmtId="4" fontId="18" fillId="0" borderId="3" xfId="0" applyNumberFormat="1" applyFont="1" applyFill="1" applyBorder="1"/>
    <xf numFmtId="164" fontId="7" fillId="8" borderId="3" xfId="0" applyNumberFormat="1" applyFont="1" applyFill="1" applyBorder="1"/>
    <xf numFmtId="0" fontId="19" fillId="0" borderId="0" xfId="0" applyFont="1"/>
    <xf numFmtId="0" fontId="5" fillId="9" borderId="3" xfId="0" applyFont="1" applyFill="1" applyBorder="1"/>
    <xf numFmtId="164" fontId="7" fillId="11" borderId="3" xfId="0" applyNumberFormat="1" applyFont="1" applyFill="1" applyBorder="1"/>
    <xf numFmtId="0" fontId="5" fillId="8" borderId="3" xfId="0" applyFont="1" applyFill="1" applyBorder="1" applyAlignment="1">
      <alignment horizontal="center" vertical="center"/>
    </xf>
    <xf numFmtId="0" fontId="18" fillId="2" borderId="3" xfId="0" applyFont="1" applyFill="1" applyBorder="1"/>
    <xf numFmtId="4" fontId="18" fillId="2" borderId="3" xfId="0" applyNumberFormat="1" applyFont="1" applyFill="1" applyBorder="1"/>
    <xf numFmtId="0" fontId="11" fillId="0" borderId="0" xfId="0" applyFont="1"/>
    <xf numFmtId="0" fontId="6" fillId="4" borderId="3" xfId="0" applyFont="1" applyFill="1" applyBorder="1" applyAlignment="1">
      <alignment horizontal="center"/>
    </xf>
    <xf numFmtId="0" fontId="9" fillId="2" borderId="3" xfId="0" applyFont="1" applyFill="1" applyBorder="1" applyAlignment="1" applyProtection="1">
      <alignment horizontal="right"/>
      <protection locked="0"/>
    </xf>
    <xf numFmtId="165" fontId="9" fillId="2" borderId="3" xfId="0" applyNumberFormat="1" applyFont="1" applyFill="1" applyBorder="1" applyAlignment="1" applyProtection="1">
      <alignment horizontal="right"/>
      <protection locked="0"/>
    </xf>
    <xf numFmtId="3" fontId="9" fillId="2" borderId="3" xfId="0" applyNumberFormat="1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>
      <alignment horizontal="right"/>
    </xf>
    <xf numFmtId="1" fontId="9" fillId="2" borderId="3" xfId="0" applyNumberFormat="1" applyFont="1" applyFill="1" applyBorder="1"/>
    <xf numFmtId="0" fontId="9" fillId="2" borderId="3" xfId="0" applyFont="1" applyFill="1" applyBorder="1"/>
    <xf numFmtId="4" fontId="2" fillId="9" borderId="3" xfId="0" applyNumberFormat="1" applyFont="1" applyFill="1" applyBorder="1"/>
    <xf numFmtId="4" fontId="6" fillId="9" borderId="3" xfId="0" applyNumberFormat="1" applyFont="1" applyFill="1" applyBorder="1"/>
    <xf numFmtId="0" fontId="2" fillId="9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9" borderId="1" xfId="0" applyFont="1" applyFill="1" applyBorder="1"/>
    <xf numFmtId="0" fontId="2" fillId="6" borderId="1" xfId="0" applyFont="1" applyFill="1" applyBorder="1"/>
    <xf numFmtId="0" fontId="6" fillId="6" borderId="1" xfId="0" applyFont="1" applyFill="1" applyBorder="1"/>
    <xf numFmtId="0" fontId="6" fillId="9" borderId="1" xfId="0" applyFont="1" applyFill="1" applyBorder="1"/>
    <xf numFmtId="0" fontId="2" fillId="0" borderId="1" xfId="0" applyFont="1" applyFill="1" applyBorder="1"/>
    <xf numFmtId="0" fontId="5" fillId="8" borderId="17" xfId="0" applyFont="1" applyFill="1" applyBorder="1" applyAlignment="1">
      <alignment horizontal="center"/>
    </xf>
    <xf numFmtId="3" fontId="5" fillId="8" borderId="18" xfId="0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4" fontId="5" fillId="0" borderId="17" xfId="0" applyNumberFormat="1" applyFont="1" applyFill="1" applyBorder="1"/>
    <xf numFmtId="4" fontId="5" fillId="0" borderId="18" xfId="0" applyNumberFormat="1" applyFont="1" applyFill="1" applyBorder="1"/>
    <xf numFmtId="4" fontId="2" fillId="9" borderId="17" xfId="0" applyNumberFormat="1" applyFont="1" applyFill="1" applyBorder="1"/>
    <xf numFmtId="4" fontId="2" fillId="9" borderId="18" xfId="0" applyNumberFormat="1" applyFont="1" applyFill="1" applyBorder="1"/>
    <xf numFmtId="4" fontId="2" fillId="6" borderId="17" xfId="0" applyNumberFormat="1" applyFont="1" applyFill="1" applyBorder="1"/>
    <xf numFmtId="4" fontId="2" fillId="6" borderId="18" xfId="0" applyNumberFormat="1" applyFont="1" applyFill="1" applyBorder="1"/>
    <xf numFmtId="4" fontId="6" fillId="6" borderId="17" xfId="0" applyNumberFormat="1" applyFont="1" applyFill="1" applyBorder="1"/>
    <xf numFmtId="4" fontId="6" fillId="6" borderId="18" xfId="0" applyNumberFormat="1" applyFont="1" applyFill="1" applyBorder="1"/>
    <xf numFmtId="4" fontId="6" fillId="9" borderId="17" xfId="0" applyNumberFormat="1" applyFont="1" applyFill="1" applyBorder="1"/>
    <xf numFmtId="4" fontId="6" fillId="9" borderId="18" xfId="0" applyNumberFormat="1" applyFont="1" applyFill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4" fontId="2" fillId="0" borderId="19" xfId="0" applyNumberFormat="1" applyFont="1" applyFill="1" applyBorder="1"/>
    <xf numFmtId="4" fontId="2" fillId="0" borderId="20" xfId="0" applyNumberFormat="1" applyFont="1" applyFill="1" applyBorder="1"/>
    <xf numFmtId="4" fontId="5" fillId="6" borderId="17" xfId="0" applyNumberFormat="1" applyFont="1" applyFill="1" applyBorder="1"/>
    <xf numFmtId="3" fontId="5" fillId="8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2" fillId="9" borderId="1" xfId="0" applyNumberFormat="1" applyFont="1" applyFill="1" applyBorder="1"/>
    <xf numFmtId="4" fontId="2" fillId="6" borderId="1" xfId="0" applyNumberFormat="1" applyFont="1" applyFill="1" applyBorder="1"/>
    <xf numFmtId="4" fontId="6" fillId="6" borderId="1" xfId="0" applyNumberFormat="1" applyFont="1" applyFill="1" applyBorder="1"/>
    <xf numFmtId="4" fontId="6" fillId="9" borderId="1" xfId="0" applyNumberFormat="1" applyFont="1" applyFill="1" applyBorder="1"/>
    <xf numFmtId="4" fontId="5" fillId="5" borderId="3" xfId="0" applyNumberFormat="1" applyFont="1" applyFill="1" applyBorder="1" applyAlignment="1">
      <alignment horizontal="center"/>
    </xf>
    <xf numFmtId="0" fontId="2" fillId="8" borderId="1" xfId="0" applyFont="1" applyFill="1" applyBorder="1"/>
    <xf numFmtId="4" fontId="2" fillId="8" borderId="17" xfId="0" applyNumberFormat="1" applyFont="1" applyFill="1" applyBorder="1"/>
    <xf numFmtId="4" fontId="2" fillId="8" borderId="18" xfId="0" applyNumberFormat="1" applyFont="1" applyFill="1" applyBorder="1"/>
    <xf numFmtId="4" fontId="2" fillId="8" borderId="1" xfId="0" applyNumberFormat="1" applyFont="1" applyFill="1" applyBorder="1"/>
    <xf numFmtId="0" fontId="2" fillId="8" borderId="1" xfId="0" applyFont="1" applyFill="1" applyBorder="1" applyAlignment="1">
      <alignment horizontal="left"/>
    </xf>
    <xf numFmtId="4" fontId="2" fillId="8" borderId="17" xfId="0" applyNumberFormat="1" applyFont="1" applyFill="1" applyBorder="1" applyAlignment="1">
      <alignment horizontal="right"/>
    </xf>
    <xf numFmtId="4" fontId="2" fillId="8" borderId="18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0" fontId="6" fillId="8" borderId="3" xfId="0" applyFont="1" applyFill="1" applyBorder="1"/>
    <xf numFmtId="164" fontId="5" fillId="9" borderId="3" xfId="0" applyNumberFormat="1" applyFont="1" applyFill="1" applyBorder="1"/>
    <xf numFmtId="164" fontId="7" fillId="9" borderId="3" xfId="0" applyNumberFormat="1" applyFont="1" applyFill="1" applyBorder="1"/>
    <xf numFmtId="164" fontId="2" fillId="9" borderId="3" xfId="0" applyNumberFormat="1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20" fillId="8" borderId="1" xfId="0" applyFont="1" applyFill="1" applyBorder="1"/>
    <xf numFmtId="4" fontId="20" fillId="8" borderId="17" xfId="0" applyNumberFormat="1" applyFont="1" applyFill="1" applyBorder="1"/>
    <xf numFmtId="4" fontId="20" fillId="8" borderId="18" xfId="0" applyNumberFormat="1" applyFont="1" applyFill="1" applyBorder="1"/>
    <xf numFmtId="4" fontId="20" fillId="8" borderId="1" xfId="0" applyNumberFormat="1" applyFont="1" applyFill="1" applyBorder="1"/>
    <xf numFmtId="0" fontId="20" fillId="0" borderId="1" xfId="0" applyFont="1" applyFill="1" applyBorder="1"/>
    <xf numFmtId="4" fontId="20" fillId="0" borderId="17" xfId="0" applyNumberFormat="1" applyFont="1" applyFill="1" applyBorder="1"/>
    <xf numFmtId="4" fontId="20" fillId="0" borderId="18" xfId="0" applyNumberFormat="1" applyFont="1" applyFill="1" applyBorder="1"/>
    <xf numFmtId="4" fontId="2" fillId="9" borderId="17" xfId="0" applyNumberFormat="1" applyFont="1" applyFill="1" applyBorder="1" applyAlignment="1">
      <alignment horizontal="center"/>
    </xf>
    <xf numFmtId="4" fontId="2" fillId="9" borderId="18" xfId="0" applyNumberFormat="1" applyFont="1" applyFill="1" applyBorder="1" applyAlignment="1">
      <alignment horizontal="center"/>
    </xf>
    <xf numFmtId="4" fontId="5" fillId="8" borderId="17" xfId="0" applyNumberFormat="1" applyFont="1" applyFill="1" applyBorder="1"/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8" borderId="3" xfId="0" applyFont="1" applyFill="1" applyBorder="1"/>
    <xf numFmtId="4" fontId="2" fillId="8" borderId="3" xfId="0" applyNumberFormat="1" applyFont="1" applyFill="1" applyBorder="1"/>
    <xf numFmtId="0" fontId="2" fillId="9" borderId="2" xfId="0" applyFont="1" applyFill="1" applyBorder="1" applyAlignment="1">
      <alignment horizontal="center"/>
    </xf>
    <xf numFmtId="2" fontId="5" fillId="9" borderId="3" xfId="0" applyNumberFormat="1" applyFont="1" applyFill="1" applyBorder="1"/>
    <xf numFmtId="2" fontId="2" fillId="9" borderId="3" xfId="0" applyNumberFormat="1" applyFont="1" applyFill="1" applyBorder="1"/>
    <xf numFmtId="0" fontId="17" fillId="7" borderId="3" xfId="0" applyFont="1" applyFill="1" applyBorder="1"/>
    <xf numFmtId="164" fontId="17" fillId="7" borderId="3" xfId="0" applyNumberFormat="1" applyFont="1" applyFill="1" applyBorder="1"/>
    <xf numFmtId="0" fontId="21" fillId="11" borderId="3" xfId="0" applyFont="1" applyFill="1" applyBorder="1" applyAlignment="1">
      <alignment horizontal="center"/>
    </xf>
    <xf numFmtId="164" fontId="9" fillId="9" borderId="3" xfId="0" applyNumberFormat="1" applyFont="1" applyFill="1" applyBorder="1" applyAlignment="1">
      <alignment horizontal="center"/>
    </xf>
    <xf numFmtId="17" fontId="9" fillId="8" borderId="3" xfId="0" applyNumberFormat="1" applyFont="1" applyFill="1" applyBorder="1" applyAlignment="1">
      <alignment horizontal="center" vertical="center"/>
    </xf>
    <xf numFmtId="17" fontId="9" fillId="8" borderId="2" xfId="0" applyNumberFormat="1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7" fontId="0" fillId="0" borderId="3" xfId="1" applyNumberFormat="1" applyFont="1" applyBorder="1" applyAlignment="1">
      <alignment horizontal="center"/>
    </xf>
    <xf numFmtId="167" fontId="1" fillId="0" borderId="3" xfId="1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164" fontId="7" fillId="6" borderId="3" xfId="0" applyNumberFormat="1" applyFont="1" applyFill="1" applyBorder="1" applyAlignment="1">
      <alignment horizontal="right"/>
    </xf>
    <xf numFmtId="164" fontId="2" fillId="8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vertical="distributed"/>
    </xf>
    <xf numFmtId="17" fontId="2" fillId="9" borderId="0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0" fontId="24" fillId="12" borderId="26" xfId="0" applyFont="1" applyFill="1" applyBorder="1" applyAlignment="1">
      <alignment horizontal="left" wrapText="1"/>
    </xf>
    <xf numFmtId="0" fontId="25" fillId="13" borderId="27" xfId="0" applyFont="1" applyFill="1" applyBorder="1" applyAlignment="1">
      <alignment horizontal="left" vertical="top" wrapText="1"/>
    </xf>
    <xf numFmtId="0" fontId="25" fillId="13" borderId="27" xfId="0" applyFont="1" applyFill="1" applyBorder="1" applyAlignment="1">
      <alignment horizontal="center" vertical="top" wrapText="1"/>
    </xf>
    <xf numFmtId="0" fontId="25" fillId="12" borderId="27" xfId="0" applyFont="1" applyFill="1" applyBorder="1" applyAlignment="1">
      <alignment horizontal="left" vertical="top" wrapText="1"/>
    </xf>
    <xf numFmtId="0" fontId="25" fillId="12" borderId="27" xfId="0" applyFont="1" applyFill="1" applyBorder="1" applyAlignment="1">
      <alignment horizontal="center" vertical="top" wrapText="1"/>
    </xf>
    <xf numFmtId="17" fontId="24" fillId="12" borderId="26" xfId="0" applyNumberFormat="1" applyFont="1" applyFill="1" applyBorder="1" applyAlignment="1">
      <alignment horizontal="left" wrapText="1"/>
    </xf>
    <xf numFmtId="0" fontId="24" fillId="12" borderId="3" xfId="0" applyFont="1" applyFill="1" applyBorder="1" applyAlignment="1">
      <alignment horizontal="left" wrapText="1"/>
    </xf>
    <xf numFmtId="0" fontId="24" fillId="12" borderId="3" xfId="0" applyFont="1" applyFill="1" applyBorder="1" applyAlignment="1">
      <alignment horizontal="center" wrapText="1"/>
    </xf>
    <xf numFmtId="0" fontId="0" fillId="0" borderId="3" xfId="0" applyBorder="1"/>
    <xf numFmtId="10" fontId="0" fillId="0" borderId="0" xfId="1" applyNumberFormat="1" applyFont="1"/>
    <xf numFmtId="167" fontId="0" fillId="0" borderId="0" xfId="1" applyNumberFormat="1" applyFont="1" applyAlignment="1">
      <alignment horizontal="center"/>
    </xf>
    <xf numFmtId="9" fontId="1" fillId="0" borderId="3" xfId="1" applyFont="1" applyBorder="1" applyAlignment="1">
      <alignment horizontal="center"/>
    </xf>
    <xf numFmtId="17" fontId="2" fillId="9" borderId="28" xfId="0" applyNumberFormat="1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3" xfId="0" applyFont="1" applyFill="1" applyBorder="1" applyAlignment="1"/>
    <xf numFmtId="0" fontId="2" fillId="6" borderId="3" xfId="0" applyFont="1" applyFill="1" applyBorder="1" applyAlignment="1"/>
    <xf numFmtId="0" fontId="0" fillId="11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0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6" borderId="0" xfId="0" applyFont="1" applyFill="1" applyBorder="1"/>
    <xf numFmtId="167" fontId="0" fillId="0" borderId="0" xfId="1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0" fillId="0" borderId="3" xfId="0" applyNumberFormat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9" borderId="11" xfId="0" applyFont="1" applyFill="1" applyBorder="1"/>
    <xf numFmtId="164" fontId="2" fillId="9" borderId="11" xfId="0" applyNumberFormat="1" applyFont="1" applyFill="1" applyBorder="1" applyAlignment="1">
      <alignment horizontal="center"/>
    </xf>
    <xf numFmtId="2" fontId="0" fillId="0" borderId="3" xfId="0" applyNumberFormat="1" applyBorder="1"/>
    <xf numFmtId="0" fontId="1" fillId="0" borderId="0" xfId="0" applyFont="1"/>
    <xf numFmtId="0" fontId="1" fillId="0" borderId="3" xfId="0" applyFont="1" applyBorder="1"/>
    <xf numFmtId="10" fontId="0" fillId="0" borderId="3" xfId="1" applyNumberFormat="1" applyFont="1" applyBorder="1" applyAlignment="1">
      <alignment horizontal="center"/>
    </xf>
    <xf numFmtId="167" fontId="0" fillId="0" borderId="3" xfId="0" applyNumberFormat="1" applyBorder="1"/>
    <xf numFmtId="166" fontId="9" fillId="0" borderId="3" xfId="0" applyNumberFormat="1" applyFont="1" applyFill="1" applyBorder="1"/>
    <xf numFmtId="2" fontId="9" fillId="0" borderId="3" xfId="0" applyNumberFormat="1" applyFont="1" applyFill="1" applyBorder="1"/>
    <xf numFmtId="43" fontId="10" fillId="0" borderId="3" xfId="3" applyFont="1" applyFill="1" applyBorder="1"/>
    <xf numFmtId="166" fontId="5" fillId="8" borderId="3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center"/>
    </xf>
    <xf numFmtId="164" fontId="9" fillId="0" borderId="3" xfId="0" applyNumberFormat="1" applyFont="1" applyBorder="1"/>
    <xf numFmtId="43" fontId="10" fillId="2" borderId="3" xfId="3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164" fontId="10" fillId="2" borderId="3" xfId="0" applyNumberFormat="1" applyFont="1" applyFill="1" applyBorder="1"/>
    <xf numFmtId="0" fontId="10" fillId="0" borderId="3" xfId="0" applyFont="1" applyFill="1" applyBorder="1"/>
    <xf numFmtId="2" fontId="10" fillId="0" borderId="3" xfId="0" applyNumberFormat="1" applyFont="1" applyFill="1" applyBorder="1"/>
    <xf numFmtId="167" fontId="0" fillId="0" borderId="1" xfId="1" applyNumberFormat="1" applyFont="1" applyBorder="1" applyAlignment="1">
      <alignment horizontal="center"/>
    </xf>
    <xf numFmtId="0" fontId="2" fillId="9" borderId="1" xfId="0" applyFont="1" applyFill="1" applyBorder="1" applyAlignment="1"/>
    <xf numFmtId="0" fontId="2" fillId="9" borderId="3" xfId="0" applyFont="1" applyFill="1" applyBorder="1" applyAlignment="1"/>
    <xf numFmtId="0" fontId="5" fillId="8" borderId="3" xfId="0" applyFont="1" applyFill="1" applyBorder="1" applyAlignment="1"/>
    <xf numFmtId="167" fontId="22" fillId="0" borderId="1" xfId="1" applyNumberFormat="1" applyFont="1" applyFill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4" fontId="0" fillId="0" borderId="0" xfId="0" applyNumberFormat="1" applyBorder="1"/>
    <xf numFmtId="167" fontId="1" fillId="0" borderId="11" xfId="0" applyNumberFormat="1" applyFont="1" applyBorder="1" applyAlignment="1">
      <alignment horizontal="center"/>
    </xf>
    <xf numFmtId="0" fontId="2" fillId="8" borderId="3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167" fontId="1" fillId="0" borderId="11" xfId="1" applyNumberFormat="1" applyFont="1" applyBorder="1" applyAlignment="1">
      <alignment horizontal="center"/>
    </xf>
    <xf numFmtId="167" fontId="1" fillId="0" borderId="9" xfId="1" applyNumberFormat="1" applyFont="1" applyFill="1" applyBorder="1" applyAlignment="1">
      <alignment horizontal="center"/>
    </xf>
    <xf numFmtId="167" fontId="1" fillId="0" borderId="9" xfId="0" applyNumberFormat="1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167" fontId="0" fillId="2" borderId="3" xfId="1" applyNumberFormat="1" applyFont="1" applyFill="1" applyBorder="1" applyAlignment="1">
      <alignment horizontal="center"/>
    </xf>
    <xf numFmtId="0" fontId="25" fillId="13" borderId="27" xfId="0" applyFont="1" applyFill="1" applyBorder="1" applyAlignment="1">
      <alignment vertical="top" wrapText="1"/>
    </xf>
    <xf numFmtId="0" fontId="25" fillId="12" borderId="27" xfId="0" applyFont="1" applyFill="1" applyBorder="1" applyAlignment="1">
      <alignment vertical="top" wrapText="1"/>
    </xf>
    <xf numFmtId="0" fontId="24" fillId="12" borderId="26" xfId="0" applyFont="1" applyFill="1" applyBorder="1" applyAlignment="1">
      <alignment horizontal="center" wrapText="1"/>
    </xf>
    <xf numFmtId="0" fontId="25" fillId="15" borderId="27" xfId="0" applyFont="1" applyFill="1" applyBorder="1" applyAlignment="1">
      <alignment vertical="top" wrapText="1"/>
    </xf>
    <xf numFmtId="169" fontId="26" fillId="0" borderId="33" xfId="0" applyNumberFormat="1" applyFont="1" applyBorder="1" applyAlignment="1">
      <alignment horizontal="center"/>
    </xf>
    <xf numFmtId="169" fontId="26" fillId="0" borderId="34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7" fontId="27" fillId="14" borderId="3" xfId="0" applyNumberFormat="1" applyFont="1" applyFill="1" applyBorder="1" applyAlignment="1">
      <alignment horizontal="center"/>
    </xf>
    <xf numFmtId="164" fontId="27" fillId="16" borderId="3" xfId="0" applyNumberFormat="1" applyFont="1" applyFill="1" applyBorder="1" applyAlignment="1">
      <alignment horizontal="center"/>
    </xf>
    <xf numFmtId="164" fontId="19" fillId="0" borderId="3" xfId="0" applyNumberFormat="1" applyFont="1" applyBorder="1"/>
    <xf numFmtId="164" fontId="27" fillId="17" borderId="3" xfId="0" applyNumberFormat="1" applyFont="1" applyFill="1" applyBorder="1"/>
    <xf numFmtId="0" fontId="19" fillId="18" borderId="3" xfId="0" applyFont="1" applyFill="1" applyBorder="1"/>
    <xf numFmtId="0" fontId="28" fillId="3" borderId="3" xfId="0" applyFont="1" applyFill="1" applyBorder="1"/>
    <xf numFmtId="164" fontId="27" fillId="3" borderId="3" xfId="0" applyNumberFormat="1" applyFont="1" applyFill="1" applyBorder="1"/>
    <xf numFmtId="164" fontId="21" fillId="18" borderId="3" xfId="0" applyNumberFormat="1" applyFont="1" applyFill="1" applyBorder="1"/>
    <xf numFmtId="164" fontId="29" fillId="19" borderId="3" xfId="0" applyNumberFormat="1" applyFont="1" applyFill="1" applyBorder="1"/>
    <xf numFmtId="164" fontId="27" fillId="2" borderId="3" xfId="0" applyNumberFormat="1" applyFont="1" applyFill="1" applyBorder="1"/>
    <xf numFmtId="164" fontId="30" fillId="0" borderId="3" xfId="0" applyNumberFormat="1" applyFont="1" applyBorder="1"/>
    <xf numFmtId="164" fontId="21" fillId="0" borderId="3" xfId="0" applyNumberFormat="1" applyFont="1" applyBorder="1"/>
    <xf numFmtId="0" fontId="28" fillId="0" borderId="35" xfId="0" applyFont="1" applyBorder="1"/>
    <xf numFmtId="4" fontId="28" fillId="0" borderId="3" xfId="0" applyNumberFormat="1" applyFont="1" applyBorder="1"/>
    <xf numFmtId="4" fontId="27" fillId="0" borderId="3" xfId="0" applyNumberFormat="1" applyFont="1" applyBorder="1"/>
    <xf numFmtId="49" fontId="27" fillId="14" borderId="3" xfId="0" applyNumberFormat="1" applyFont="1" applyFill="1" applyBorder="1" applyAlignment="1">
      <alignment horizontal="center"/>
    </xf>
    <xf numFmtId="0" fontId="27" fillId="16" borderId="3" xfId="0" applyFont="1" applyFill="1" applyBorder="1"/>
    <xf numFmtId="0" fontId="28" fillId="0" borderId="3" xfId="0" applyFont="1" applyBorder="1"/>
    <xf numFmtId="0" fontId="27" fillId="20" borderId="3" xfId="0" applyFont="1" applyFill="1" applyBorder="1"/>
    <xf numFmtId="0" fontId="21" fillId="18" borderId="3" xfId="0" applyFont="1" applyFill="1" applyBorder="1"/>
    <xf numFmtId="0" fontId="27" fillId="3" borderId="3" xfId="0" applyFont="1" applyFill="1" applyBorder="1"/>
    <xf numFmtId="0" fontId="27" fillId="21" borderId="3" xfId="0" applyFont="1" applyFill="1" applyBorder="1"/>
    <xf numFmtId="0" fontId="27" fillId="2" borderId="3" xfId="0" applyFont="1" applyFill="1" applyBorder="1"/>
    <xf numFmtId="0" fontId="27" fillId="0" borderId="3" xfId="0" applyFont="1" applyBorder="1"/>
    <xf numFmtId="164" fontId="19" fillId="2" borderId="3" xfId="0" applyNumberFormat="1" applyFont="1" applyFill="1" applyBorder="1"/>
    <xf numFmtId="164" fontId="27" fillId="0" borderId="3" xfId="0" applyNumberFormat="1" applyFont="1" applyBorder="1"/>
    <xf numFmtId="17" fontId="27" fillId="0" borderId="3" xfId="0" applyNumberFormat="1" applyFont="1" applyFill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7" fontId="27" fillId="14" borderId="1" xfId="0" applyNumberFormat="1" applyFont="1" applyFill="1" applyBorder="1" applyAlignment="1">
      <alignment horizontal="center"/>
    </xf>
    <xf numFmtId="164" fontId="27" fillId="16" borderId="1" xfId="0" applyNumberFormat="1" applyFont="1" applyFill="1" applyBorder="1" applyAlignment="1">
      <alignment horizontal="center"/>
    </xf>
    <xf numFmtId="164" fontId="19" fillId="0" borderId="1" xfId="0" applyNumberFormat="1" applyFont="1" applyBorder="1"/>
    <xf numFmtId="164" fontId="19" fillId="2" borderId="1" xfId="0" applyNumberFormat="1" applyFont="1" applyFill="1" applyBorder="1"/>
    <xf numFmtId="164" fontId="27" fillId="17" borderId="1" xfId="0" applyNumberFormat="1" applyFont="1" applyFill="1" applyBorder="1"/>
    <xf numFmtId="0" fontId="19" fillId="18" borderId="1" xfId="0" applyFont="1" applyFill="1" applyBorder="1"/>
    <xf numFmtId="0" fontId="28" fillId="3" borderId="1" xfId="0" applyFont="1" applyFill="1" applyBorder="1"/>
    <xf numFmtId="164" fontId="27" fillId="3" borderId="1" xfId="0" applyNumberFormat="1" applyFont="1" applyFill="1" applyBorder="1"/>
    <xf numFmtId="164" fontId="21" fillId="18" borderId="1" xfId="0" applyNumberFormat="1" applyFont="1" applyFill="1" applyBorder="1"/>
    <xf numFmtId="164" fontId="29" fillId="19" borderId="1" xfId="0" applyNumberFormat="1" applyFont="1" applyFill="1" applyBorder="1"/>
    <xf numFmtId="164" fontId="27" fillId="2" borderId="1" xfId="0" applyNumberFormat="1" applyFont="1" applyFill="1" applyBorder="1"/>
    <xf numFmtId="164" fontId="30" fillId="0" borderId="1" xfId="0" applyNumberFormat="1" applyFont="1" applyBorder="1"/>
    <xf numFmtId="164" fontId="21" fillId="0" borderId="1" xfId="0" applyNumberFormat="1" applyFont="1" applyBorder="1"/>
    <xf numFmtId="0" fontId="28" fillId="0" borderId="36" xfId="0" applyFont="1" applyBorder="1"/>
    <xf numFmtId="4" fontId="28" fillId="0" borderId="1" xfId="0" applyNumberFormat="1" applyFont="1" applyBorder="1"/>
    <xf numFmtId="4" fontId="27" fillId="0" borderId="1" xfId="0" applyNumberFormat="1" applyFont="1" applyBorder="1"/>
    <xf numFmtId="17" fontId="31" fillId="0" borderId="3" xfId="0" applyNumberFormat="1" applyFont="1" applyFill="1" applyBorder="1" applyAlignment="1">
      <alignment horizontal="center"/>
    </xf>
    <xf numFmtId="0" fontId="26" fillId="0" borderId="3" xfId="0" applyFont="1" applyBorder="1"/>
    <xf numFmtId="168" fontId="26" fillId="0" borderId="3" xfId="0" applyNumberFormat="1" applyFont="1" applyBorder="1"/>
    <xf numFmtId="170" fontId="32" fillId="0" borderId="3" xfId="0" applyNumberFormat="1" applyFont="1" applyBorder="1"/>
    <xf numFmtId="170" fontId="32" fillId="0" borderId="3" xfId="0" applyNumberFormat="1" applyFont="1" applyFill="1" applyBorder="1"/>
    <xf numFmtId="168" fontId="26" fillId="0" borderId="3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7" fillId="16" borderId="1" xfId="0" applyFont="1" applyFill="1" applyBorder="1" applyAlignment="1"/>
    <xf numFmtId="0" fontId="27" fillId="16" borderId="2" xfId="0" applyFont="1" applyFill="1" applyBorder="1" applyAlignment="1"/>
    <xf numFmtId="167" fontId="27" fillId="17" borderId="3" xfId="1" applyNumberFormat="1" applyFont="1" applyFill="1" applyBorder="1" applyAlignment="1">
      <alignment horizontal="center"/>
    </xf>
    <xf numFmtId="167" fontId="27" fillId="3" borderId="3" xfId="1" applyNumberFormat="1" applyFont="1" applyFill="1" applyBorder="1" applyAlignment="1">
      <alignment horizontal="center"/>
    </xf>
    <xf numFmtId="17" fontId="27" fillId="14" borderId="5" xfId="0" applyNumberFormat="1" applyFont="1" applyFill="1" applyBorder="1" applyAlignment="1"/>
    <xf numFmtId="17" fontId="27" fillId="14" borderId="6" xfId="0" applyNumberFormat="1" applyFont="1" applyFill="1" applyBorder="1" applyAlignment="1"/>
    <xf numFmtId="17" fontId="27" fillId="14" borderId="8" xfId="0" applyNumberFormat="1" applyFont="1" applyFill="1" applyBorder="1" applyAlignment="1"/>
    <xf numFmtId="17" fontId="31" fillId="0" borderId="0" xfId="0" applyNumberFormat="1" applyFont="1" applyFill="1" applyBorder="1" applyAlignment="1">
      <alignment horizontal="center"/>
    </xf>
    <xf numFmtId="0" fontId="26" fillId="0" borderId="0" xfId="0" applyFont="1" applyBorder="1"/>
    <xf numFmtId="168" fontId="2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distributed"/>
    </xf>
    <xf numFmtId="0" fontId="6" fillId="8" borderId="12" xfId="0" applyFont="1" applyFill="1" applyBorder="1" applyAlignment="1">
      <alignment horizontal="center" vertical="distributed"/>
    </xf>
    <xf numFmtId="0" fontId="6" fillId="8" borderId="14" xfId="0" applyFont="1" applyFill="1" applyBorder="1" applyAlignment="1">
      <alignment horizontal="center" vertical="distributed"/>
    </xf>
    <xf numFmtId="0" fontId="6" fillId="8" borderId="5" xfId="0" applyFont="1" applyFill="1" applyBorder="1" applyAlignment="1">
      <alignment horizontal="center" vertical="distributed"/>
    </xf>
    <xf numFmtId="0" fontId="6" fillId="8" borderId="6" xfId="0" applyFont="1" applyFill="1" applyBorder="1" applyAlignment="1">
      <alignment horizontal="center" vertical="distributed"/>
    </xf>
    <xf numFmtId="0" fontId="6" fillId="8" borderId="8" xfId="0" applyFont="1" applyFill="1" applyBorder="1" applyAlignment="1">
      <alignment horizontal="center" vertical="distributed"/>
    </xf>
    <xf numFmtId="0" fontId="9" fillId="11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8" borderId="13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7" fontId="10" fillId="8" borderId="1" xfId="0" applyNumberFormat="1" applyFont="1" applyFill="1" applyBorder="1" applyAlignment="1">
      <alignment horizontal="center" vertical="center"/>
    </xf>
    <xf numFmtId="17" fontId="10" fillId="8" borderId="9" xfId="0" applyNumberFormat="1" applyFont="1" applyFill="1" applyBorder="1" applyAlignment="1">
      <alignment horizontal="center" vertical="center"/>
    </xf>
    <xf numFmtId="17" fontId="10" fillId="8" borderId="2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 vertical="distributed"/>
    </xf>
    <xf numFmtId="0" fontId="21" fillId="11" borderId="3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27" fillId="16" borderId="3" xfId="0" applyFont="1" applyFill="1" applyBorder="1" applyAlignment="1">
      <alignment horizontal="center"/>
    </xf>
    <xf numFmtId="17" fontId="27" fillId="14" borderId="5" xfId="0" applyNumberFormat="1" applyFont="1" applyFill="1" applyBorder="1" applyAlignment="1">
      <alignment horizontal="center"/>
    </xf>
    <xf numFmtId="17" fontId="27" fillId="14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11" borderId="3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19" fillId="11" borderId="7" xfId="0" applyFont="1" applyFill="1" applyBorder="1" applyAlignment="1">
      <alignment horizontal="center"/>
    </xf>
    <xf numFmtId="17" fontId="27" fillId="14" borderId="3" xfId="0" applyNumberFormat="1" applyFont="1" applyFill="1" applyBorder="1" applyAlignment="1"/>
  </cellXfs>
  <cellStyles count="4">
    <cellStyle name="Normal" xfId="0" builtinId="0"/>
    <cellStyle name="Normal 2" xfId="2"/>
    <cellStyle name="Porcentagem" xfId="1" builtinId="5"/>
    <cellStyle name="Vírgula" xfId="3" builtinId="3"/>
  </cellStyles>
  <dxfs count="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  <dxf>
      <font>
        <condense val="0"/>
        <extend val="0"/>
        <color rgb="FF9C0006"/>
      </font>
    </dxf>
    <dxf>
      <font>
        <b/>
        <i/>
        <condense val="0"/>
        <extend val="0"/>
        <color rgb="FFFF0000"/>
      </font>
    </dxf>
  </dxfs>
  <tableStyles count="0" defaultTableStyle="TableStyleMedium2" defaultPivotStyle="PivotStyleLight16"/>
  <colors>
    <mruColors>
      <color rgb="FF57D3FF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81317758522652"/>
          <c:y val="3.322007910040882E-2"/>
          <c:w val="0.72660679251535454"/>
          <c:h val="0.761013038821597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Plan1!$B$80</c:f>
              <c:strCache>
                <c:ptCount val="1"/>
                <c:pt idx="0">
                  <c:v>Sistemas Produtivos com Saldo Positivo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Plan1!$A$81:$A$83</c:f>
              <c:strCache>
                <c:ptCount val="3"/>
                <c:pt idx="0">
                  <c:v>Saldo / Custos Variáveis</c:v>
                </c:pt>
                <c:pt idx="1">
                  <c:v>Saldo / Custo Operacional </c:v>
                </c:pt>
                <c:pt idx="2">
                  <c:v>Saldo / Custo Total </c:v>
                </c:pt>
              </c:strCache>
            </c:strRef>
          </c:cat>
          <c:val>
            <c:numRef>
              <c:f>Plan1!$B$81:$B$83</c:f>
              <c:numCache>
                <c:formatCode>0%</c:formatCode>
                <c:ptCount val="3"/>
                <c:pt idx="0">
                  <c:v>0.52941176470588236</c:v>
                </c:pt>
                <c:pt idx="1">
                  <c:v>0.17647058823529413</c:v>
                </c:pt>
                <c:pt idx="2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DB2-840C-1A808C5B6724}"/>
            </c:ext>
          </c:extLst>
        </c:ser>
        <c:ser>
          <c:idx val="1"/>
          <c:order val="1"/>
          <c:tx>
            <c:strRef>
              <c:f>Plan1!$C$80</c:f>
              <c:strCache>
                <c:ptCount val="1"/>
                <c:pt idx="0">
                  <c:v>Sistemas Produtivos com Saldo Negativo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Plan1!$C$81:$C$83</c:f>
              <c:numCache>
                <c:formatCode>0%</c:formatCode>
                <c:ptCount val="3"/>
                <c:pt idx="0">
                  <c:v>-0.47058823529411764</c:v>
                </c:pt>
                <c:pt idx="1">
                  <c:v>-0.82352941176470584</c:v>
                </c:pt>
                <c:pt idx="2">
                  <c:v>-0.82352941176470584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DB2-840C-1A808C5B672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525248"/>
        <c:axId val="41526784"/>
      </c:barChart>
      <c:catAx>
        <c:axId val="41525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41526784"/>
        <c:crosses val="autoZero"/>
        <c:auto val="1"/>
        <c:lblAlgn val="ctr"/>
        <c:lblOffset val="100"/>
        <c:noMultiLvlLbl val="0"/>
      </c:catAx>
      <c:valAx>
        <c:axId val="415267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152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74328298632686"/>
          <c:y val="0.89404934929545843"/>
          <c:w val="0.73746306819251606"/>
          <c:h val="5.461052845845516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Plan2!$AB$27</c:f>
              <c:strCache>
                <c:ptCount val="1"/>
                <c:pt idx="0">
                  <c:v>  CUSTOS VARIÁVEIS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Plan2!$AC$26:$AD$26</c:f>
              <c:numCache>
                <c:formatCode>mmm\-yy</c:formatCode>
                <c:ptCount val="2"/>
                <c:pt idx="0">
                  <c:v>42461</c:v>
                </c:pt>
                <c:pt idx="1">
                  <c:v>42675</c:v>
                </c:pt>
              </c:numCache>
            </c:numRef>
          </c:cat>
          <c:val>
            <c:numRef>
              <c:f>Plan2!$AC$27:$AD$27</c:f>
              <c:numCache>
                <c:formatCode>0.0%</c:formatCode>
                <c:ptCount val="2"/>
                <c:pt idx="0">
                  <c:v>0.95057877731087503</c:v>
                </c:pt>
                <c:pt idx="1">
                  <c:v>0.94769977977746722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1-48E2-BC51-345D29E5B6A6}"/>
            </c:ext>
          </c:extLst>
        </c:ser>
        <c:ser>
          <c:idx val="1"/>
          <c:order val="1"/>
          <c:tx>
            <c:strRef>
              <c:f>Plan2!$AB$28</c:f>
              <c:strCache>
                <c:ptCount val="1"/>
                <c:pt idx="0">
                  <c:v>    REMUNERAÇÃO SOBRE O CAPITAL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Plan2!$AC$26:$AD$26</c:f>
              <c:numCache>
                <c:formatCode>mmm\-yy</c:formatCode>
                <c:ptCount val="2"/>
                <c:pt idx="0">
                  <c:v>42461</c:v>
                </c:pt>
                <c:pt idx="1">
                  <c:v>42675</c:v>
                </c:pt>
              </c:numCache>
            </c:numRef>
          </c:cat>
          <c:val>
            <c:numRef>
              <c:f>Plan2!$AC$28:$AD$28</c:f>
              <c:numCache>
                <c:formatCode>0.0%</c:formatCode>
                <c:ptCount val="2"/>
                <c:pt idx="0">
                  <c:v>1.2019763167463145E-2</c:v>
                </c:pt>
                <c:pt idx="1">
                  <c:v>1.2534562458061027E-2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1-48E2-BC51-345D29E5B6A6}"/>
            </c:ext>
          </c:extLst>
        </c:ser>
        <c:ser>
          <c:idx val="2"/>
          <c:order val="2"/>
          <c:tx>
            <c:strRef>
              <c:f>Plan2!$AB$29</c:f>
              <c:strCache>
                <c:ptCount val="1"/>
                <c:pt idx="0">
                  <c:v>    CUSTO COM DEPRECIAÇÕES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Plan2!$AC$26:$AD$26</c:f>
              <c:numCache>
                <c:formatCode>mmm\-yy</c:formatCode>
                <c:ptCount val="2"/>
                <c:pt idx="0">
                  <c:v>42461</c:v>
                </c:pt>
                <c:pt idx="1">
                  <c:v>42675</c:v>
                </c:pt>
              </c:numCache>
            </c:numRef>
          </c:cat>
          <c:val>
            <c:numRef>
              <c:f>Plan2!$AC$29:$AD$29</c:f>
              <c:numCache>
                <c:formatCode>0.0%</c:formatCode>
                <c:ptCount val="2"/>
                <c:pt idx="0">
                  <c:v>3.7401459521661878E-2</c:v>
                </c:pt>
                <c:pt idx="1">
                  <c:v>3.9765657764471586E-2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21-48E2-BC51-345D29E5B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519768"/>
        <c:axId val="137519440"/>
      </c:barChart>
      <c:dateAx>
        <c:axId val="1375197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519440"/>
        <c:crosses val="autoZero"/>
        <c:auto val="1"/>
        <c:lblOffset val="100"/>
        <c:baseTimeUnit val="months"/>
      </c:dateAx>
      <c:valAx>
        <c:axId val="13751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5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Plan2!$AB$27</c:f>
              <c:strCache>
                <c:ptCount val="1"/>
                <c:pt idx="0">
                  <c:v>  CUSTOS VARIÁVEIS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Plan2!$AC$26:$AD$26</c:f>
              <c:numCache>
                <c:formatCode>mmm\-yy</c:formatCode>
                <c:ptCount val="2"/>
                <c:pt idx="0">
                  <c:v>42461</c:v>
                </c:pt>
                <c:pt idx="1">
                  <c:v>42675</c:v>
                </c:pt>
              </c:numCache>
            </c:numRef>
          </c:cat>
          <c:val>
            <c:numRef>
              <c:f>Plan2!$AC$27:$AD$27</c:f>
              <c:numCache>
                <c:formatCode>0.0%</c:formatCode>
                <c:ptCount val="2"/>
                <c:pt idx="0">
                  <c:v>0.95057877731087503</c:v>
                </c:pt>
                <c:pt idx="1">
                  <c:v>0.94769977977746722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4-42FC-AD73-C967F1853B9E}"/>
            </c:ext>
          </c:extLst>
        </c:ser>
        <c:ser>
          <c:idx val="1"/>
          <c:order val="1"/>
          <c:tx>
            <c:strRef>
              <c:f>Plan2!$AB$28</c:f>
              <c:strCache>
                <c:ptCount val="1"/>
                <c:pt idx="0">
                  <c:v>    REMUNERAÇÃO SOBRE O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Plan2!$AC$26:$AD$26</c:f>
              <c:numCache>
                <c:formatCode>mmm\-yy</c:formatCode>
                <c:ptCount val="2"/>
                <c:pt idx="0">
                  <c:v>42461</c:v>
                </c:pt>
                <c:pt idx="1">
                  <c:v>42675</c:v>
                </c:pt>
              </c:numCache>
            </c:numRef>
          </c:cat>
          <c:val>
            <c:numRef>
              <c:f>Plan2!$AC$28:$AD$28</c:f>
              <c:numCache>
                <c:formatCode>0.0%</c:formatCode>
                <c:ptCount val="2"/>
                <c:pt idx="0">
                  <c:v>1.2019763167463145E-2</c:v>
                </c:pt>
                <c:pt idx="1">
                  <c:v>1.2534562458061027E-2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4-42FC-AD73-C967F1853B9E}"/>
            </c:ext>
          </c:extLst>
        </c:ser>
        <c:ser>
          <c:idx val="2"/>
          <c:order val="2"/>
          <c:tx>
            <c:strRef>
              <c:f>Plan2!$AB$29</c:f>
              <c:strCache>
                <c:ptCount val="1"/>
                <c:pt idx="0">
                  <c:v>    CUSTO COM DEPRECIAÇÕES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Plan2!$AC$26:$AD$26</c:f>
              <c:numCache>
                <c:formatCode>mmm\-yy</c:formatCode>
                <c:ptCount val="2"/>
                <c:pt idx="0">
                  <c:v>42461</c:v>
                </c:pt>
                <c:pt idx="1">
                  <c:v>42675</c:v>
                </c:pt>
              </c:numCache>
            </c:numRef>
          </c:cat>
          <c:val>
            <c:numRef>
              <c:f>Plan2!$AC$29:$AD$29</c:f>
              <c:numCache>
                <c:formatCode>#,#00%</c:formatCode>
                <c:ptCount val="2"/>
                <c:pt idx="0">
                  <c:v>3.7401459521661878E-2</c:v>
                </c:pt>
                <c:pt idx="1">
                  <c:v>3.9765657764471586E-2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94-42FC-AD73-C967F1853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84128"/>
        <c:axId val="420689048"/>
      </c:lineChart>
      <c:dateAx>
        <c:axId val="420684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0689048"/>
        <c:crosses val="autoZero"/>
        <c:auto val="1"/>
        <c:lblOffset val="100"/>
        <c:baseTimeUnit val="months"/>
      </c:dateAx>
      <c:valAx>
        <c:axId val="42068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068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17601853822325E-2"/>
          <c:y val="0.1162153689122193"/>
          <c:w val="0.89063131211162705"/>
          <c:h val="0.405847225899466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Plan4!$B$40</c:f>
              <c:strCache>
                <c:ptCount val="1"/>
                <c:pt idx="0">
                  <c:v>CUSTOS VARIÁVEIS</c:v>
                </c:pt>
              </c:strCache>
            </c:strRef>
          </c:tx>
          <c:invertIfNegative val="0"/>
          <c:cat>
            <c:multiLvlStrRef>
              <c:f>Plan4!$C$38:$J$39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Plan4!$C$40:$J$40</c:f>
              <c:numCache>
                <c:formatCode>0.0%</c:formatCode>
                <c:ptCount val="8"/>
                <c:pt idx="0">
                  <c:v>0.91725609586620926</c:v>
                </c:pt>
                <c:pt idx="1">
                  <c:v>0.97448330201830413</c:v>
                </c:pt>
                <c:pt idx="2">
                  <c:v>0.97284588383336645</c:v>
                </c:pt>
                <c:pt idx="3">
                  <c:v>0.92122163388431488</c:v>
                </c:pt>
                <c:pt idx="4">
                  <c:v>0.94905127291520064</c:v>
                </c:pt>
                <c:pt idx="5">
                  <c:v>0.9745738332914714</c:v>
                </c:pt>
                <c:pt idx="6">
                  <c:v>0.91732577120650882</c:v>
                </c:pt>
                <c:pt idx="7">
                  <c:v>0.91770195136134658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9-4EBE-8F84-9C2A41A8EB59}"/>
            </c:ext>
          </c:extLst>
        </c:ser>
        <c:ser>
          <c:idx val="1"/>
          <c:order val="1"/>
          <c:tx>
            <c:strRef>
              <c:f>Plan4!$B$41</c:f>
              <c:strCache>
                <c:ptCount val="1"/>
                <c:pt idx="0">
                  <c:v>CUSTOS COM DEPRECIAÇÕES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Plan4!$C$38:$J$39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Plan4!$C$41:$J$41</c:f>
              <c:numCache>
                <c:formatCode>0.0%</c:formatCode>
                <c:ptCount val="8"/>
                <c:pt idx="0">
                  <c:v>7.574781938790856E-2</c:v>
                </c:pt>
                <c:pt idx="1">
                  <c:v>1.7334383902054672E-2</c:v>
                </c:pt>
                <c:pt idx="2">
                  <c:v>1.8941651765017553E-2</c:v>
                </c:pt>
                <c:pt idx="3">
                  <c:v>6.9030444037219932E-2</c:v>
                </c:pt>
                <c:pt idx="4">
                  <c:v>3.8662052612171177E-2</c:v>
                </c:pt>
                <c:pt idx="5">
                  <c:v>2.1143980189102102E-2</c:v>
                </c:pt>
                <c:pt idx="6">
                  <c:v>7.5685021870900357E-2</c:v>
                </c:pt>
                <c:pt idx="7">
                  <c:v>7.2293246196669728E-2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9-4EBE-8F84-9C2A41A8EB59}"/>
            </c:ext>
          </c:extLst>
        </c:ser>
        <c:ser>
          <c:idx val="2"/>
          <c:order val="2"/>
          <c:tx>
            <c:strRef>
              <c:f>Plan4!$B$42</c:f>
              <c:strCache>
                <c:ptCount val="1"/>
                <c:pt idx="0">
                  <c:v>REMUNERAÇÃO SOBRE CAPITAL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Plan4!$C$38:$J$39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Plan4!$C$42:$J$42</c:f>
              <c:numCache>
                <c:formatCode>0.0%</c:formatCode>
                <c:ptCount val="8"/>
                <c:pt idx="0">
                  <c:v>6.9960847458821734E-3</c:v>
                </c:pt>
                <c:pt idx="1">
                  <c:v>8.1823140796411908E-3</c:v>
                </c:pt>
                <c:pt idx="2">
                  <c:v>8.2124644016160001E-3</c:v>
                </c:pt>
                <c:pt idx="3">
                  <c:v>9.7479220784653462E-3</c:v>
                </c:pt>
                <c:pt idx="4">
                  <c:v>1.2286674472628017E-2</c:v>
                </c:pt>
                <c:pt idx="5">
                  <c:v>4.2821865194264822E-3</c:v>
                </c:pt>
                <c:pt idx="6">
                  <c:v>6.9892069225907976E-3</c:v>
                </c:pt>
                <c:pt idx="7">
                  <c:v>1.0004802441983636E-2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49-4EBE-8F84-9C2A41A8E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21888"/>
        <c:axId val="84823424"/>
      </c:barChart>
      <c:catAx>
        <c:axId val="8482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 anchor="ctr" anchorCtr="1"/>
          <a:lstStyle/>
          <a:p>
            <a:pPr>
              <a:defRPr/>
            </a:pPr>
            <a:endParaRPr lang="pt-BR"/>
          </a:p>
        </c:txPr>
        <c:crossAx val="84823424"/>
        <c:crosses val="autoZero"/>
        <c:auto val="1"/>
        <c:lblAlgn val="ctr"/>
        <c:lblOffset val="100"/>
        <c:noMultiLvlLbl val="0"/>
      </c:catAx>
      <c:valAx>
        <c:axId val="848234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821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75226817120301E-2"/>
          <c:y val="3.2823413702998877E-2"/>
          <c:w val="0.89682766032198735"/>
          <c:h val="0.454100133270480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Plan4!$B$71</c:f>
              <c:strCache>
                <c:ptCount val="1"/>
                <c:pt idx="0">
                  <c:v>Alimentação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Plan4!$C$71:$J$71</c:f>
              <c:numCache>
                <c:formatCode>0.0%</c:formatCode>
                <c:ptCount val="8"/>
                <c:pt idx="0">
                  <c:v>0.544263218926475</c:v>
                </c:pt>
                <c:pt idx="1">
                  <c:v>0.36994651076004481</c:v>
                </c:pt>
                <c:pt idx="2">
                  <c:v>0.31309142896044656</c:v>
                </c:pt>
                <c:pt idx="3">
                  <c:v>0.6321730503385129</c:v>
                </c:pt>
                <c:pt idx="4">
                  <c:v>0.77060033697216657</c:v>
                </c:pt>
                <c:pt idx="5">
                  <c:v>0.58410937770227944</c:v>
                </c:pt>
                <c:pt idx="6">
                  <c:v>0.5436493677133647</c:v>
                </c:pt>
                <c:pt idx="7">
                  <c:v>0.64348930520705705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4-4225-92D6-E819DBC49FA8}"/>
            </c:ext>
          </c:extLst>
        </c:ser>
        <c:ser>
          <c:idx val="1"/>
          <c:order val="1"/>
          <c:tx>
            <c:strRef>
              <c:f>Plan4!$B$72</c:f>
              <c:strCache>
                <c:ptCount val="1"/>
                <c:pt idx="0">
                  <c:v>Mão-de-obra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Plan4!$C$72:$J$72</c:f>
              <c:numCache>
                <c:formatCode>0.0%</c:formatCode>
                <c:ptCount val="8"/>
                <c:pt idx="0">
                  <c:v>0.11435876102587189</c:v>
                </c:pt>
                <c:pt idx="1">
                  <c:v>2.3261599701455409E-2</c:v>
                </c:pt>
                <c:pt idx="2">
                  <c:v>2.546122949145619E-2</c:v>
                </c:pt>
                <c:pt idx="3">
                  <c:v>0.12803282627620441</c:v>
                </c:pt>
                <c:pt idx="4">
                  <c:v>6.9708161828130957E-2</c:v>
                </c:pt>
                <c:pt idx="5">
                  <c:v>2.5322717802647068E-2</c:v>
                </c:pt>
                <c:pt idx="6">
                  <c:v>0.11428150921532976</c:v>
                </c:pt>
                <c:pt idx="7">
                  <c:v>0.12274559337151353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4-4225-92D6-E819DBC49FA8}"/>
            </c:ext>
          </c:extLst>
        </c:ser>
        <c:ser>
          <c:idx val="2"/>
          <c:order val="2"/>
          <c:tx>
            <c:strRef>
              <c:f>Plan4!$B$73</c:f>
              <c:strCache>
                <c:ptCount val="1"/>
                <c:pt idx="0">
                  <c:v>Gastos veterinários    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Plan4!$C$73:$J$73</c:f>
              <c:numCache>
                <c:formatCode>0.0%</c:formatCode>
                <c:ptCount val="8"/>
                <c:pt idx="0">
                  <c:v>0.22775519539674588</c:v>
                </c:pt>
                <c:pt idx="1">
                  <c:v>4.2356014429655434E-2</c:v>
                </c:pt>
                <c:pt idx="2">
                  <c:v>4.6361222683640811E-2</c:v>
                </c:pt>
                <c:pt idx="3">
                  <c:v>0.1355999550593181</c:v>
                </c:pt>
                <c:pt idx="4">
                  <c:v>6.60364528414734E-2</c:v>
                </c:pt>
                <c:pt idx="5">
                  <c:v>1.4306677095854551E-3</c:v>
                </c:pt>
                <c:pt idx="6">
                  <c:v>0.22752390255081134</c:v>
                </c:pt>
                <c:pt idx="7">
                  <c:v>0.12905960186146562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04-4225-92D6-E819DBC49FA8}"/>
            </c:ext>
          </c:extLst>
        </c:ser>
        <c:ser>
          <c:idx val="3"/>
          <c:order val="3"/>
          <c:tx>
            <c:strRef>
              <c:f>Plan4!$B$74</c:f>
              <c:strCache>
                <c:ptCount val="1"/>
                <c:pt idx="0">
                  <c:v>Gastos com transporte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Plan4!$C$74:$J$74</c:f>
              <c:numCache>
                <c:formatCode>0.0%</c:formatCode>
                <c:ptCount val="8"/>
                <c:pt idx="0">
                  <c:v>1.0814763138724901E-2</c:v>
                </c:pt>
                <c:pt idx="1">
                  <c:v>2.9854459509889293E-3</c:v>
                </c:pt>
                <c:pt idx="2">
                  <c:v>3.2677513785826125E-3</c:v>
                </c:pt>
                <c:pt idx="3">
                  <c:v>1.8113990003848716E-2</c:v>
                </c:pt>
                <c:pt idx="4">
                  <c:v>2.1970992646257514E-2</c:v>
                </c:pt>
                <c:pt idx="5">
                  <c:v>1.3766064040882436E-2</c:v>
                </c:pt>
                <c:pt idx="6">
                  <c:v>1.080123250723773E-2</c:v>
                </c:pt>
                <c:pt idx="7">
                  <c:v>1.9132600282722994E-2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04-4225-92D6-E819DBC49FA8}"/>
            </c:ext>
          </c:extLst>
        </c:ser>
        <c:ser>
          <c:idx val="4"/>
          <c:order val="4"/>
          <c:tx>
            <c:strRef>
              <c:f>Plan4!$B$75</c:f>
              <c:strCache>
                <c:ptCount val="1"/>
                <c:pt idx="0">
                  <c:v>Despesas com energia e combustíveis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Plan4!$C$75:$J$75</c:f>
              <c:numCache>
                <c:formatCode>0.0%</c:formatCode>
                <c:ptCount val="8"/>
                <c:pt idx="0">
                  <c:v>3.130879428686574E-2</c:v>
                </c:pt>
                <c:pt idx="1">
                  <c:v>2.4256748351785054E-3</c:v>
                </c:pt>
                <c:pt idx="2">
                  <c:v>2.6550479950983728E-3</c:v>
                </c:pt>
                <c:pt idx="3">
                  <c:v>1.8523174837336481E-2</c:v>
                </c:pt>
                <c:pt idx="4">
                  <c:v>1.2558377498354679E-2</c:v>
                </c:pt>
                <c:pt idx="5">
                  <c:v>4.6169435135779207E-3</c:v>
                </c:pt>
                <c:pt idx="6">
                  <c:v>3.2319890962868601E-2</c:v>
                </c:pt>
                <c:pt idx="7">
                  <c:v>1.7114647059121847E-2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04-4225-92D6-E819DBC49FA8}"/>
            </c:ext>
          </c:extLst>
        </c:ser>
        <c:ser>
          <c:idx val="5"/>
          <c:order val="5"/>
          <c:tx>
            <c:strRef>
              <c:f>Plan4!$B$76</c:f>
              <c:strCache>
                <c:ptCount val="1"/>
                <c:pt idx="0">
                  <c:v>Despesas manutenção e conservação  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Plan4!$C$76:$J$76</c:f>
              <c:numCache>
                <c:formatCode>0.0%</c:formatCode>
                <c:ptCount val="8"/>
                <c:pt idx="0">
                  <c:v>2.0836350113905201E-2</c:v>
                </c:pt>
                <c:pt idx="1">
                  <c:v>3.2964299042169431E-3</c:v>
                </c:pt>
                <c:pt idx="2">
                  <c:v>3.6081421471849682E-3</c:v>
                </c:pt>
                <c:pt idx="3">
                  <c:v>1.8301247339519076E-2</c:v>
                </c:pt>
                <c:pt idx="4">
                  <c:v>1.0331737020832945E-2</c:v>
                </c:pt>
                <c:pt idx="5">
                  <c:v>5.4421901047279949E-3</c:v>
                </c:pt>
                <c:pt idx="6">
                  <c:v>2.0815071172079223E-2</c:v>
                </c:pt>
                <c:pt idx="7">
                  <c:v>1.9068930000728762E-2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04-4225-92D6-E819DBC49FA8}"/>
            </c:ext>
          </c:extLst>
        </c:ser>
        <c:ser>
          <c:idx val="6"/>
          <c:order val="6"/>
          <c:tx>
            <c:strRef>
              <c:f>Plan4!$B$77</c:f>
              <c:strCache>
                <c:ptCount val="1"/>
                <c:pt idx="0">
                  <c:v>Funrural           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Plan4!$C$77:$J$77</c:f>
              <c:numCache>
                <c:formatCode>0.0%</c:formatCode>
                <c:ptCount val="8"/>
                <c:pt idx="0">
                  <c:v>2.2161731160956228E-2</c:v>
                </c:pt>
                <c:pt idx="1">
                  <c:v>2.0898121656922505E-2</c:v>
                </c:pt>
                <c:pt idx="2">
                  <c:v>2.2874259650078287E-2</c:v>
                </c:pt>
                <c:pt idx="3">
                  <c:v>2.0732972981432684E-2</c:v>
                </c:pt>
                <c:pt idx="4">
                  <c:v>2.025148526038564E-2</c:v>
                </c:pt>
                <c:pt idx="5">
                  <c:v>2.3542946419120744E-2</c:v>
                </c:pt>
                <c:pt idx="6">
                  <c:v>2.2137676704979035E-2</c:v>
                </c:pt>
                <c:pt idx="7">
                  <c:v>2.0871874026312989E-2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04-4225-92D6-E819DBC49FA8}"/>
            </c:ext>
          </c:extLst>
        </c:ser>
        <c:ser>
          <c:idx val="7"/>
          <c:order val="7"/>
          <c:tx>
            <c:strRef>
              <c:f>Plan4!$B$78</c:f>
              <c:strCache>
                <c:ptCount val="1"/>
                <c:pt idx="0">
                  <c:v>Eventuais          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Plan4!$C$78:$J$78</c:f>
              <c:numCache>
                <c:formatCode>0.0%</c:formatCode>
                <c:ptCount val="8"/>
                <c:pt idx="0">
                  <c:v>2.8501185950455026E-2</c:v>
                </c:pt>
                <c:pt idx="1">
                  <c:v>1.3310113198158977E-2</c:v>
                </c:pt>
                <c:pt idx="2">
                  <c:v>1.184559874736197E-2</c:v>
                </c:pt>
                <c:pt idx="3">
                  <c:v>2.8522783163827458E-2</c:v>
                </c:pt>
                <c:pt idx="4">
                  <c:v>2.8542455932398254E-2</c:v>
                </c:pt>
                <c:pt idx="5">
                  <c:v>2.8438300671204841E-2</c:v>
                </c:pt>
                <c:pt idx="6">
                  <c:v>2.8471349173329472E-2</c:v>
                </c:pt>
                <c:pt idx="7">
                  <c:v>2.8517448191077262E-2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04-4225-92D6-E819DBC49FA8}"/>
            </c:ext>
          </c:extLst>
        </c:ser>
        <c:ser>
          <c:idx val="8"/>
          <c:order val="8"/>
          <c:tx>
            <c:strRef>
              <c:f>Plan4!$B$70</c:f>
              <c:strCache>
                <c:ptCount val="1"/>
                <c:pt idx="0">
                  <c:v>Leitão Comprado</c:v>
                </c:pt>
              </c:strCache>
            </c:strRef>
          </c:tx>
          <c:invertIfNegative val="0"/>
          <c:cat>
            <c:multiLvlStrRef>
              <c:f>Plan4!$C$68:$J$69</c:f>
              <c:multiLvlStrCache>
                <c:ptCount val="8"/>
                <c:lvl>
                  <c:pt idx="1">
                    <c:v>COMPRA E VENDA</c:v>
                  </c:pt>
                  <c:pt idx="2">
                    <c:v>COMODATO</c:v>
                  </c:pt>
                  <c:pt idx="6">
                    <c:v>UPD</c:v>
                  </c:pt>
                  <c:pt idx="7">
                    <c:v>UPL</c:v>
                  </c:pt>
                </c:lvl>
                <c:lvl>
                  <c:pt idx="0">
                    <c:v>UPD</c:v>
                  </c:pt>
                  <c:pt idx="1">
                    <c:v>CRECHEIRO</c:v>
                  </c:pt>
                  <c:pt idx="3">
                    <c:v>UPL</c:v>
                  </c:pt>
                  <c:pt idx="4">
                    <c:v>CC</c:v>
                  </c:pt>
                  <c:pt idx="5">
                    <c:v>UPT</c:v>
                  </c:pt>
                  <c:pt idx="6">
                    <c:v>COMODATO</c:v>
                  </c:pt>
                </c:lvl>
              </c:multiLvlStrCache>
            </c:multiLvlStrRef>
          </c:cat>
          <c:val>
            <c:numRef>
              <c:f>Plan4!$C$70:$J$70</c:f>
              <c:numCache>
                <c:formatCode>0.0%</c:formatCode>
                <c:ptCount val="8"/>
                <c:pt idx="1">
                  <c:v>0.52152008956337859</c:v>
                </c:pt>
                <c:pt idx="2">
                  <c:v>0.57083531894615014</c:v>
                </c:pt>
                <c:pt idx="5">
                  <c:v>0.31333079203597397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04-4225-92D6-E819DBC49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341248"/>
        <c:axId val="78342784"/>
      </c:barChart>
      <c:catAx>
        <c:axId val="783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/>
          <a:lstStyle/>
          <a:p>
            <a:pPr>
              <a:defRPr/>
            </a:pPr>
            <a:endParaRPr lang="pt-BR"/>
          </a:p>
        </c:txPr>
        <c:crossAx val="78342784"/>
        <c:crosses val="autoZero"/>
        <c:auto val="1"/>
        <c:lblAlgn val="ctr"/>
        <c:lblOffset val="100"/>
        <c:noMultiLvlLbl val="0"/>
      </c:catAx>
      <c:valAx>
        <c:axId val="783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341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493190319713983E-2"/>
          <c:y val="0.80808701573057251"/>
          <c:w val="0.92611056688780047"/>
          <c:h val="0.1741746250676536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88633804077896E-2"/>
          <c:y val="6.8472877500734899E-2"/>
          <c:w val="0.88237982819472516"/>
          <c:h val="0.70785030690414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Plan4!$B$40</c:f>
              <c:strCache>
                <c:ptCount val="1"/>
                <c:pt idx="0">
                  <c:v>CUSTOS VARIÁVEIS</c:v>
                </c:pt>
              </c:strCache>
            </c:strRef>
          </c:tx>
          <c:invertIfNegative val="0"/>
          <c:cat>
            <c:strRef>
              <c:f>Plan4!$C$20:$F$20</c:f>
              <c:strCache>
                <c:ptCount val="4"/>
                <c:pt idx="0">
                  <c:v>CAMPOS GERAIS</c:v>
                </c:pt>
                <c:pt idx="1">
                  <c:v>SUDOESTE</c:v>
                </c:pt>
                <c:pt idx="2">
                  <c:v>OESTE</c:v>
                </c:pt>
                <c:pt idx="3">
                  <c:v>média PR</c:v>
                </c:pt>
              </c:strCache>
            </c:strRef>
          </c:cat>
          <c:val>
            <c:numRef>
              <c:f>Plan4!$C$21:$F$21</c:f>
              <c:numCache>
                <c:formatCode>0.0%</c:formatCode>
                <c:ptCount val="4"/>
                <c:pt idx="0">
                  <c:v>0.92404147576561357</c:v>
                </c:pt>
                <c:pt idx="1">
                  <c:v>0.96733428707677627</c:v>
                </c:pt>
                <c:pt idx="2">
                  <c:v>0.95577805590321241</c:v>
                </c:pt>
                <c:pt idx="3">
                  <c:v>0.94905127291520064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D-4B0C-BF6B-63ACBE83D6F3}"/>
            </c:ext>
          </c:extLst>
        </c:ser>
        <c:ser>
          <c:idx val="1"/>
          <c:order val="1"/>
          <c:tx>
            <c:strRef>
              <c:f>Plan4!$B$41</c:f>
              <c:strCache>
                <c:ptCount val="1"/>
                <c:pt idx="0">
                  <c:v>CUSTOS COM DEPRECIAÇÕES</c:v>
                </c:pt>
              </c:strCache>
            </c:strRef>
          </c:tx>
          <c:invertIfNegative val="0"/>
          <c:val>
            <c:numRef>
              <c:f>Plan4!$C$22:$F$22</c:f>
              <c:numCache>
                <c:formatCode>0.0%</c:formatCode>
                <c:ptCount val="4"/>
                <c:pt idx="0">
                  <c:v>5.7873161321437175E-2</c:v>
                </c:pt>
                <c:pt idx="1">
                  <c:v>2.5989508822126844E-2</c:v>
                </c:pt>
                <c:pt idx="2">
                  <c:v>3.2123487692949516E-2</c:v>
                </c:pt>
                <c:pt idx="3">
                  <c:v>3.8662052612171177E-2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D-4B0C-BF6B-63ACBE83D6F3}"/>
            </c:ext>
          </c:extLst>
        </c:ser>
        <c:ser>
          <c:idx val="2"/>
          <c:order val="2"/>
          <c:tx>
            <c:strRef>
              <c:f>Plan4!$B$42</c:f>
              <c:strCache>
                <c:ptCount val="1"/>
                <c:pt idx="0">
                  <c:v>REMUNERAÇÃO SOBRE CAPITAL</c:v>
                </c:pt>
              </c:strCache>
            </c:strRef>
          </c:tx>
          <c:invertIfNegative val="0"/>
          <c:val>
            <c:numRef>
              <c:f>Plan4!$C$23:$F$23</c:f>
              <c:numCache>
                <c:formatCode>0.0%</c:formatCode>
                <c:ptCount val="4"/>
                <c:pt idx="0">
                  <c:v>1.808536291294912E-2</c:v>
                </c:pt>
                <c:pt idx="1">
                  <c:v>6.6762041010968044E-3</c:v>
                </c:pt>
                <c:pt idx="2">
                  <c:v>1.2098456403838128E-2</c:v>
                </c:pt>
                <c:pt idx="3">
                  <c:v>1.2286674472628017E-2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D-4B0C-BF6B-63ACBE83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365824"/>
        <c:axId val="78367360"/>
      </c:barChart>
      <c:catAx>
        <c:axId val="7836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367360"/>
        <c:crosses val="autoZero"/>
        <c:auto val="1"/>
        <c:lblAlgn val="ctr"/>
        <c:lblOffset val="100"/>
        <c:noMultiLvlLbl val="0"/>
      </c:catAx>
      <c:valAx>
        <c:axId val="78367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365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0</xdr:row>
      <xdr:rowOff>25858</xdr:rowOff>
    </xdr:from>
    <xdr:to>
      <xdr:col>11</xdr:col>
      <xdr:colOff>594237</xdr:colOff>
      <xdr:row>3</xdr:row>
      <xdr:rowOff>38100</xdr:rowOff>
    </xdr:to>
    <xdr:pic>
      <xdr:nvPicPr>
        <xdr:cNvPr id="2" name="Imagem 1" descr="SistemaFae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4" y="25858"/>
          <a:ext cx="1918213" cy="65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39114</xdr:colOff>
      <xdr:row>1</xdr:row>
      <xdr:rowOff>76200</xdr:rowOff>
    </xdr:from>
    <xdr:to>
      <xdr:col>7</xdr:col>
      <xdr:colOff>571500</xdr:colOff>
      <xdr:row>4</xdr:row>
      <xdr:rowOff>47625</xdr:rowOff>
    </xdr:to>
    <xdr:pic>
      <xdr:nvPicPr>
        <xdr:cNvPr id="3" name="Imagem 2" descr="SistemaFae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2489" y="266700"/>
          <a:ext cx="195161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2476500</xdr:colOff>
      <xdr:row>0</xdr:row>
      <xdr:rowOff>57150</xdr:rowOff>
    </xdr:from>
    <xdr:to>
      <xdr:col>4</xdr:col>
      <xdr:colOff>685799</xdr:colOff>
      <xdr:row>3</xdr:row>
      <xdr:rowOff>28575</xdr:rowOff>
    </xdr:to>
    <xdr:pic>
      <xdr:nvPicPr>
        <xdr:cNvPr id="2" name="Imagem 1" descr="SistemaFae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7150"/>
          <a:ext cx="160972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828675</xdr:colOff>
      <xdr:row>0</xdr:row>
      <xdr:rowOff>178258</xdr:rowOff>
    </xdr:from>
    <xdr:to>
      <xdr:col>11</xdr:col>
      <xdr:colOff>571500</xdr:colOff>
      <xdr:row>4</xdr:row>
      <xdr:rowOff>48321</xdr:rowOff>
    </xdr:to>
    <xdr:pic>
      <xdr:nvPicPr>
        <xdr:cNvPr id="2" name="Imagem 1" descr="SistemaFae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78258"/>
          <a:ext cx="1800225" cy="708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85726</xdr:rowOff>
    </xdr:from>
    <xdr:to>
      <xdr:col>10</xdr:col>
      <xdr:colOff>9525</xdr:colOff>
      <xdr:row>3</xdr:row>
      <xdr:rowOff>99046</xdr:rowOff>
    </xdr:to>
    <xdr:pic>
      <xdr:nvPicPr>
        <xdr:cNvPr id="3" name="Imagem 2" descr="SistemaFaep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85726"/>
          <a:ext cx="1581150" cy="66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193876</xdr:colOff>
      <xdr:row>0</xdr:row>
      <xdr:rowOff>76200</xdr:rowOff>
    </xdr:from>
    <xdr:to>
      <xdr:col>13</xdr:col>
      <xdr:colOff>152399</xdr:colOff>
      <xdr:row>3</xdr:row>
      <xdr:rowOff>219075</xdr:rowOff>
    </xdr:to>
    <xdr:pic>
      <xdr:nvPicPr>
        <xdr:cNvPr id="2" name="Imagem 1" descr="SistemaFae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176" y="76200"/>
          <a:ext cx="1787323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76</xdr:row>
      <xdr:rowOff>90487</xdr:rowOff>
    </xdr:from>
    <xdr:to>
      <xdr:col>16</xdr:col>
      <xdr:colOff>238124</xdr:colOff>
      <xdr:row>98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390525</xdr:colOff>
      <xdr:row>30</xdr:row>
      <xdr:rowOff>76200</xdr:rowOff>
    </xdr:from>
    <xdr:to>
      <xdr:col>31</xdr:col>
      <xdr:colOff>542925</xdr:colOff>
      <xdr:row>44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B9B649-21AD-459F-9752-247CA1115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76200</xdr:colOff>
      <xdr:row>30</xdr:row>
      <xdr:rowOff>161925</xdr:rowOff>
    </xdr:from>
    <xdr:to>
      <xdr:col>39</xdr:col>
      <xdr:colOff>381000</xdr:colOff>
      <xdr:row>44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061C54-27D8-4F7F-979C-CE7ED3741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45</xdr:row>
      <xdr:rowOff>42862</xdr:rowOff>
    </xdr:from>
    <xdr:to>
      <xdr:col>9</xdr:col>
      <xdr:colOff>161925</xdr:colOff>
      <xdr:row>64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1866900</xdr:colOff>
      <xdr:row>83</xdr:row>
      <xdr:rowOff>123825</xdr:rowOff>
    </xdr:from>
    <xdr:to>
      <xdr:col>9</xdr:col>
      <xdr:colOff>19050</xdr:colOff>
      <xdr:row>106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76199</xdr:colOff>
      <xdr:row>15</xdr:row>
      <xdr:rowOff>4761</xdr:rowOff>
    </xdr:from>
    <xdr:to>
      <xdr:col>19</xdr:col>
      <xdr:colOff>504824</xdr:colOff>
      <xdr:row>33</xdr:row>
      <xdr:rowOff>123824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I1" workbookViewId="0">
      <selection activeCell="S24" sqref="S24"/>
    </sheetView>
  </sheetViews>
  <sheetFormatPr defaultRowHeight="15" x14ac:dyDescent="0.25"/>
  <cols>
    <col min="1" max="1" width="40.5703125" customWidth="1"/>
    <col min="2" max="2" width="17.42578125" bestFit="1" customWidth="1"/>
    <col min="3" max="3" width="11.42578125" bestFit="1" customWidth="1"/>
    <col min="4" max="4" width="9.85546875" bestFit="1" customWidth="1"/>
    <col min="6" max="6" width="38.7109375" bestFit="1" customWidth="1"/>
    <col min="7" max="7" width="14" bestFit="1" customWidth="1"/>
    <col min="8" max="8" width="9" bestFit="1" customWidth="1"/>
    <col min="9" max="9" width="7.28515625" bestFit="1" customWidth="1"/>
    <col min="10" max="12" width="9.28515625" bestFit="1" customWidth="1"/>
    <col min="13" max="13" width="31.85546875" bestFit="1" customWidth="1"/>
    <col min="14" max="14" width="13.85546875" bestFit="1" customWidth="1"/>
    <col min="20" max="20" width="14.140625" customWidth="1"/>
  </cols>
  <sheetData>
    <row r="1" spans="1:21" x14ac:dyDescent="0.25">
      <c r="A1" s="328" t="s">
        <v>152</v>
      </c>
      <c r="B1" s="328"/>
      <c r="C1" s="328"/>
      <c r="D1" s="328"/>
      <c r="E1" s="328"/>
      <c r="F1" s="328"/>
      <c r="G1" s="328"/>
      <c r="H1" s="328"/>
      <c r="I1" s="328"/>
    </row>
    <row r="2" spans="1:21" x14ac:dyDescent="0.25">
      <c r="A2" s="328"/>
      <c r="B2" s="328"/>
      <c r="C2" s="328"/>
      <c r="D2" s="328"/>
      <c r="E2" s="328"/>
      <c r="F2" s="328"/>
      <c r="G2" s="328"/>
      <c r="H2" s="328"/>
      <c r="I2" s="328"/>
    </row>
    <row r="3" spans="1:21" ht="21" x14ac:dyDescent="0.35">
      <c r="A3" s="329" t="s">
        <v>247</v>
      </c>
      <c r="B3" s="329"/>
      <c r="C3" s="329"/>
      <c r="D3" s="329"/>
      <c r="E3" s="329"/>
      <c r="F3" s="329"/>
      <c r="G3" s="329"/>
      <c r="H3" s="329"/>
      <c r="I3" s="329"/>
    </row>
    <row r="5" spans="1:21" x14ac:dyDescent="0.25">
      <c r="A5" s="338" t="s">
        <v>72</v>
      </c>
      <c r="B5" s="331" t="s">
        <v>2</v>
      </c>
      <c r="C5" s="331"/>
      <c r="D5" s="331"/>
      <c r="E5" s="79"/>
      <c r="F5" s="82"/>
      <c r="G5" s="330" t="s">
        <v>2</v>
      </c>
      <c r="H5" s="330"/>
      <c r="I5" s="330"/>
      <c r="J5" s="332" t="s">
        <v>156</v>
      </c>
      <c r="K5" s="333"/>
      <c r="L5" s="334"/>
      <c r="M5" s="181"/>
    </row>
    <row r="6" spans="1:21" x14ac:dyDescent="0.25">
      <c r="A6" s="338"/>
      <c r="B6" s="144" t="s">
        <v>86</v>
      </c>
      <c r="C6" s="144" t="s">
        <v>3</v>
      </c>
      <c r="D6" s="144" t="s">
        <v>4</v>
      </c>
      <c r="E6" s="79"/>
      <c r="F6" s="47"/>
      <c r="G6" s="72" t="s">
        <v>86</v>
      </c>
      <c r="H6" s="72" t="s">
        <v>3</v>
      </c>
      <c r="I6" s="73" t="s">
        <v>4</v>
      </c>
      <c r="J6" s="335"/>
      <c r="K6" s="336"/>
      <c r="L6" s="337"/>
      <c r="M6" s="181"/>
    </row>
    <row r="7" spans="1:21" x14ac:dyDescent="0.25">
      <c r="A7" s="12" t="s">
        <v>36</v>
      </c>
      <c r="B7" s="28">
        <v>250</v>
      </c>
      <c r="C7" s="28">
        <v>200</v>
      </c>
      <c r="D7" s="28">
        <v>200</v>
      </c>
      <c r="E7" s="79"/>
      <c r="F7" s="47"/>
      <c r="G7" s="179" t="s">
        <v>91</v>
      </c>
      <c r="H7" s="179" t="s">
        <v>92</v>
      </c>
      <c r="I7" s="179" t="s">
        <v>93</v>
      </c>
      <c r="J7" s="73" t="s">
        <v>87</v>
      </c>
      <c r="K7" s="73" t="s">
        <v>88</v>
      </c>
      <c r="L7" s="73" t="s">
        <v>89</v>
      </c>
      <c r="M7" s="182"/>
    </row>
    <row r="8" spans="1:21" x14ac:dyDescent="0.25">
      <c r="A8" s="12" t="s">
        <v>37</v>
      </c>
      <c r="B8" s="28">
        <v>3</v>
      </c>
      <c r="C8" s="28">
        <v>3</v>
      </c>
      <c r="D8" s="28">
        <v>2</v>
      </c>
      <c r="E8" s="79"/>
      <c r="F8" s="63" t="s">
        <v>124</v>
      </c>
      <c r="G8" s="70">
        <v>27</v>
      </c>
      <c r="H8" s="70">
        <v>25</v>
      </c>
      <c r="I8" s="70">
        <v>23</v>
      </c>
      <c r="J8" s="70">
        <v>2</v>
      </c>
      <c r="K8" s="70">
        <v>4</v>
      </c>
      <c r="L8" s="70">
        <v>2</v>
      </c>
      <c r="M8" s="183"/>
    </row>
    <row r="9" spans="1:21" x14ac:dyDescent="0.25">
      <c r="A9" s="12" t="s">
        <v>38</v>
      </c>
      <c r="B9" s="28">
        <v>27</v>
      </c>
      <c r="C9" s="28">
        <v>25</v>
      </c>
      <c r="D9" s="28">
        <v>23</v>
      </c>
      <c r="E9" s="79"/>
      <c r="F9" s="57" t="s">
        <v>5</v>
      </c>
      <c r="G9" s="47">
        <v>115</v>
      </c>
      <c r="H9" s="47">
        <v>100</v>
      </c>
      <c r="I9" s="47">
        <v>100</v>
      </c>
      <c r="J9" s="47">
        <v>15</v>
      </c>
      <c r="K9" s="47">
        <v>15</v>
      </c>
      <c r="L9" s="47">
        <v>0</v>
      </c>
      <c r="M9" s="184"/>
    </row>
    <row r="10" spans="1:21" ht="15.75" thickBot="1" x14ac:dyDescent="0.3">
      <c r="A10" s="12" t="s">
        <v>39</v>
      </c>
      <c r="B10" s="28">
        <v>115</v>
      </c>
      <c r="C10" s="28">
        <v>100</v>
      </c>
      <c r="D10" s="28">
        <v>100</v>
      </c>
      <c r="E10" s="79"/>
      <c r="F10" s="65" t="s">
        <v>94</v>
      </c>
      <c r="G10" s="166" t="s">
        <v>166</v>
      </c>
      <c r="H10" s="166" t="s">
        <v>166</v>
      </c>
      <c r="I10" s="166" t="s">
        <v>166</v>
      </c>
      <c r="J10" s="166" t="s">
        <v>166</v>
      </c>
      <c r="K10" s="166" t="s">
        <v>166</v>
      </c>
      <c r="L10" s="166" t="s">
        <v>166</v>
      </c>
      <c r="M10" s="185"/>
      <c r="N10" s="72" t="s">
        <v>86</v>
      </c>
      <c r="O10" s="72" t="s">
        <v>3</v>
      </c>
      <c r="P10" s="73" t="s">
        <v>4</v>
      </c>
      <c r="Q10" s="73" t="s">
        <v>184</v>
      </c>
      <c r="R10" s="73" t="s">
        <v>184</v>
      </c>
      <c r="S10" s="73" t="s">
        <v>169</v>
      </c>
      <c r="T10" t="s">
        <v>190</v>
      </c>
      <c r="U10" s="193" t="s">
        <v>169</v>
      </c>
    </row>
    <row r="11" spans="1:21" ht="15.75" thickBot="1" x14ac:dyDescent="0.3">
      <c r="A11" s="12" t="s">
        <v>40</v>
      </c>
      <c r="B11" s="28">
        <v>170</v>
      </c>
      <c r="C11" s="28">
        <v>160</v>
      </c>
      <c r="D11" s="28">
        <v>150</v>
      </c>
      <c r="E11" s="79"/>
      <c r="F11" s="1" t="s">
        <v>95</v>
      </c>
      <c r="G11" s="176">
        <v>3.11</v>
      </c>
      <c r="H11" s="27">
        <v>3.06</v>
      </c>
      <c r="I11" s="27">
        <v>3.4180000000000001</v>
      </c>
      <c r="J11" s="78">
        <v>4.9999999999999822E-2</v>
      </c>
      <c r="K11" s="27">
        <v>-0.30800000000000027</v>
      </c>
      <c r="L11" s="78">
        <v>-0.3580000000000001</v>
      </c>
      <c r="M11" s="1" t="s">
        <v>176</v>
      </c>
      <c r="N11" s="171">
        <f>G11/$G$19</f>
        <v>0.81158663883089766</v>
      </c>
      <c r="O11" s="171">
        <f>H11/$H$19</f>
        <v>0.75425191027853089</v>
      </c>
      <c r="P11" s="171">
        <f>I11/$I$19</f>
        <v>0.74596246180707104</v>
      </c>
      <c r="Q11" s="199">
        <f>AVERAGE(N11:P11)</f>
        <v>0.77060033697216657</v>
      </c>
      <c r="R11" s="173">
        <f>AVERAGE(G11:I11)</f>
        <v>3.1960000000000002</v>
      </c>
      <c r="S11" s="171">
        <f>R11/$R$32</f>
        <v>0.72995812714122565</v>
      </c>
      <c r="T11" s="187" t="s">
        <v>176</v>
      </c>
      <c r="U11" s="171">
        <v>0.75287907869481785</v>
      </c>
    </row>
    <row r="12" spans="1:21" ht="15.75" thickBot="1" x14ac:dyDescent="0.3">
      <c r="A12" s="12" t="s">
        <v>41</v>
      </c>
      <c r="B12" s="28">
        <v>10.34</v>
      </c>
      <c r="C12" s="28">
        <v>11.86</v>
      </c>
      <c r="D12" s="28">
        <v>12.36</v>
      </c>
      <c r="E12" s="79"/>
      <c r="F12" s="1" t="s">
        <v>96</v>
      </c>
      <c r="G12" s="177">
        <v>0.20100000000000001</v>
      </c>
      <c r="H12" s="27">
        <v>0.33900000000000002</v>
      </c>
      <c r="I12" s="27">
        <v>0.33500000000000002</v>
      </c>
      <c r="J12" s="27">
        <v>-0.13800000000000001</v>
      </c>
      <c r="K12" s="27">
        <v>-0.13400000000000001</v>
      </c>
      <c r="L12" s="27">
        <v>4.0000000000000036E-3</v>
      </c>
      <c r="M12" s="1" t="s">
        <v>177</v>
      </c>
      <c r="N12" s="171">
        <f t="shared" ref="N12:N18" si="0">G12/$G$19</f>
        <v>5.2453027139874743E-2</v>
      </c>
      <c r="O12" s="171">
        <f t="shared" ref="O12:O18" si="1">H12/$H$19</f>
        <v>8.3559280256347054E-2</v>
      </c>
      <c r="P12" s="171">
        <f t="shared" ref="P12:P18" si="2">I12/$I$19</f>
        <v>7.3112178088171095E-2</v>
      </c>
      <c r="Q12" s="199">
        <f t="shared" ref="Q12:Q31" si="3">AVERAGE(N12:P12)</f>
        <v>6.9708161828130957E-2</v>
      </c>
      <c r="R12" s="173">
        <f t="shared" ref="R12:R30" si="4">AVERAGE(G12:I12)</f>
        <v>0.29166666666666669</v>
      </c>
      <c r="S12" s="171">
        <f t="shared" ref="S12:S32" si="5">R12/$R$32</f>
        <v>6.6615911686334212E-2</v>
      </c>
      <c r="T12" s="189" t="s">
        <v>191</v>
      </c>
      <c r="U12" s="171">
        <v>0.12907869481765841</v>
      </c>
    </row>
    <row r="13" spans="1:21" ht="15.75" thickBot="1" x14ac:dyDescent="0.3">
      <c r="A13" s="12" t="s">
        <v>42</v>
      </c>
      <c r="B13" s="28">
        <v>24</v>
      </c>
      <c r="C13" s="28">
        <v>16</v>
      </c>
      <c r="D13" s="28">
        <v>12</v>
      </c>
      <c r="E13" s="79"/>
      <c r="F13" s="1" t="s">
        <v>97</v>
      </c>
      <c r="G13" s="177">
        <v>0.17100000000000001</v>
      </c>
      <c r="H13" s="27">
        <v>0.28799999999999998</v>
      </c>
      <c r="I13" s="31">
        <v>0.378</v>
      </c>
      <c r="J13" s="27">
        <v>-0.11699999999999997</v>
      </c>
      <c r="K13" s="27">
        <v>-0.20699999999999999</v>
      </c>
      <c r="L13" s="27">
        <v>-9.0000000000000024E-2</v>
      </c>
      <c r="M13" s="1" t="s">
        <v>178</v>
      </c>
      <c r="N13" s="171">
        <f t="shared" si="0"/>
        <v>4.4624217118997916E-2</v>
      </c>
      <c r="O13" s="171">
        <f t="shared" si="1"/>
        <v>7.0988415085038198E-2</v>
      </c>
      <c r="P13" s="171">
        <f t="shared" si="2"/>
        <v>8.2496726320384101E-2</v>
      </c>
      <c r="Q13" s="199">
        <f t="shared" si="3"/>
        <v>6.60364528414734E-2</v>
      </c>
      <c r="R13" s="173">
        <f t="shared" si="4"/>
        <v>0.27899999999999997</v>
      </c>
      <c r="S13" s="171">
        <f t="shared" si="5"/>
        <v>6.3722877807384837E-2</v>
      </c>
      <c r="T13" s="187" t="s">
        <v>192</v>
      </c>
      <c r="U13" s="171">
        <v>4.8944337811900204E-2</v>
      </c>
    </row>
    <row r="14" spans="1:21" ht="15.75" thickBot="1" x14ac:dyDescent="0.3">
      <c r="A14" s="12" t="s">
        <v>43</v>
      </c>
      <c r="B14" s="28">
        <v>100</v>
      </c>
      <c r="C14" s="28">
        <v>80</v>
      </c>
      <c r="D14" s="28">
        <v>90</v>
      </c>
      <c r="E14" s="79"/>
      <c r="F14" s="1" t="s">
        <v>98</v>
      </c>
      <c r="G14" s="177">
        <v>4.9000000000000002E-2</v>
      </c>
      <c r="H14" s="27">
        <v>9.6000000000000002E-2</v>
      </c>
      <c r="I14" s="27">
        <v>0.13500000000000001</v>
      </c>
      <c r="J14" s="27">
        <v>-4.7E-2</v>
      </c>
      <c r="K14" s="27">
        <v>-8.6000000000000007E-2</v>
      </c>
      <c r="L14" s="27">
        <v>-3.9000000000000007E-2</v>
      </c>
      <c r="M14" s="1" t="s">
        <v>179</v>
      </c>
      <c r="N14" s="171">
        <f t="shared" si="0"/>
        <v>1.278705636743215E-2</v>
      </c>
      <c r="O14" s="171">
        <f t="shared" si="1"/>
        <v>2.3662805028346067E-2</v>
      </c>
      <c r="P14" s="171">
        <f t="shared" si="2"/>
        <v>2.9463116542994324E-2</v>
      </c>
      <c r="Q14" s="199">
        <f t="shared" si="3"/>
        <v>2.1970992646257514E-2</v>
      </c>
      <c r="R14" s="173">
        <f t="shared" si="4"/>
        <v>9.3333333333333338E-2</v>
      </c>
      <c r="S14" s="171">
        <f t="shared" si="5"/>
        <v>2.131709173962695E-2</v>
      </c>
      <c r="T14" s="189" t="s">
        <v>193</v>
      </c>
      <c r="U14" s="171">
        <v>4.318618042226488E-2</v>
      </c>
    </row>
    <row r="15" spans="1:21" ht="15.75" thickBot="1" x14ac:dyDescent="0.3">
      <c r="A15" s="12" t="s">
        <v>44</v>
      </c>
      <c r="B15" s="28">
        <v>6.9249999999999998</v>
      </c>
      <c r="C15" s="28">
        <v>7.29</v>
      </c>
      <c r="D15" s="28">
        <v>6</v>
      </c>
      <c r="E15" s="79"/>
      <c r="F15" s="1" t="s">
        <v>99</v>
      </c>
      <c r="G15" s="176">
        <v>4.2999999999999997E-2</v>
      </c>
      <c r="H15" s="27">
        <v>4.8000000000000001E-2</v>
      </c>
      <c r="I15" s="27">
        <v>6.7000000000000004E-2</v>
      </c>
      <c r="J15" s="27">
        <v>-5.0000000000000044E-3</v>
      </c>
      <c r="K15" s="27">
        <v>-2.4000000000000007E-2</v>
      </c>
      <c r="L15" s="27">
        <v>-1.9000000000000003E-2</v>
      </c>
      <c r="M15" s="1" t="s">
        <v>180</v>
      </c>
      <c r="N15" s="171">
        <f t="shared" si="0"/>
        <v>1.1221294363256784E-2</v>
      </c>
      <c r="O15" s="171">
        <f t="shared" si="1"/>
        <v>1.1831402514173034E-2</v>
      </c>
      <c r="P15" s="171">
        <f t="shared" si="2"/>
        <v>1.4622435617634219E-2</v>
      </c>
      <c r="Q15" s="199">
        <f t="shared" si="3"/>
        <v>1.2558377498354679E-2</v>
      </c>
      <c r="R15" s="173">
        <f t="shared" si="4"/>
        <v>5.2666666666666667E-2</v>
      </c>
      <c r="S15" s="171">
        <f t="shared" si="5"/>
        <v>1.2028930338789493E-2</v>
      </c>
      <c r="T15" s="187" t="s">
        <v>194</v>
      </c>
      <c r="U15" s="171">
        <v>2.4472168905950095E-2</v>
      </c>
    </row>
    <row r="16" spans="1:21" x14ac:dyDescent="0.25">
      <c r="A16" s="12" t="s">
        <v>45</v>
      </c>
      <c r="B16" s="28">
        <v>100</v>
      </c>
      <c r="C16" s="28">
        <v>100</v>
      </c>
      <c r="D16" s="28">
        <v>98</v>
      </c>
      <c r="E16" s="79"/>
      <c r="F16" s="1" t="s">
        <v>100</v>
      </c>
      <c r="G16" s="176">
        <v>6.4000000000000001E-2</v>
      </c>
      <c r="H16" s="27">
        <v>2.7E-2</v>
      </c>
      <c r="I16" s="27">
        <v>3.5000000000000003E-2</v>
      </c>
      <c r="J16" s="27">
        <v>3.7000000000000005E-2</v>
      </c>
      <c r="K16" s="27">
        <v>2.8999999999999998E-2</v>
      </c>
      <c r="L16" s="27">
        <v>-8.0000000000000036E-3</v>
      </c>
      <c r="M16" s="1" t="s">
        <v>181</v>
      </c>
      <c r="N16" s="171">
        <f t="shared" si="0"/>
        <v>1.6701461377870565E-2</v>
      </c>
      <c r="O16" s="171">
        <f t="shared" si="1"/>
        <v>6.655163914222331E-3</v>
      </c>
      <c r="P16" s="171">
        <f t="shared" si="2"/>
        <v>7.6385857704059359E-3</v>
      </c>
      <c r="Q16" s="199">
        <f t="shared" si="3"/>
        <v>1.0331737020832945E-2</v>
      </c>
      <c r="R16" s="173">
        <f t="shared" si="4"/>
        <v>4.2000000000000003E-2</v>
      </c>
      <c r="S16" s="171">
        <f t="shared" si="5"/>
        <v>9.5926912828321279E-3</v>
      </c>
      <c r="T16" s="189" t="s">
        <v>195</v>
      </c>
      <c r="U16" s="171">
        <v>1</v>
      </c>
    </row>
    <row r="17" spans="1:19" x14ac:dyDescent="0.25">
      <c r="A17" s="12" t="s">
        <v>46</v>
      </c>
      <c r="B17" s="28">
        <v>60</v>
      </c>
      <c r="C17" s="28">
        <v>30</v>
      </c>
      <c r="D17" s="28">
        <v>30</v>
      </c>
      <c r="E17" s="79"/>
      <c r="F17" s="1" t="s">
        <v>101</v>
      </c>
      <c r="G17" s="176">
        <v>8.5000000000000006E-2</v>
      </c>
      <c r="H17" s="27">
        <v>8.3000000000000004E-2</v>
      </c>
      <c r="I17" s="27">
        <v>8.3000000000000004E-2</v>
      </c>
      <c r="J17" s="27">
        <v>2.0000000000000018E-3</v>
      </c>
      <c r="K17" s="27">
        <v>2.0000000000000018E-3</v>
      </c>
      <c r="L17" s="27">
        <v>0</v>
      </c>
      <c r="M17" s="1" t="s">
        <v>182</v>
      </c>
      <c r="N17" s="171">
        <f t="shared" si="0"/>
        <v>2.2181628392484345E-2</v>
      </c>
      <c r="O17" s="171">
        <f t="shared" si="1"/>
        <v>2.0458466847424205E-2</v>
      </c>
      <c r="P17" s="171">
        <f t="shared" si="2"/>
        <v>1.8114360541248362E-2</v>
      </c>
      <c r="Q17" s="199">
        <f t="shared" si="3"/>
        <v>2.025148526038564E-2</v>
      </c>
      <c r="R17" s="173">
        <f t="shared" si="4"/>
        <v>8.3666666666666667E-2</v>
      </c>
      <c r="S17" s="171">
        <f t="shared" si="5"/>
        <v>1.9109250095165585E-2</v>
      </c>
    </row>
    <row r="18" spans="1:19" x14ac:dyDescent="0.25">
      <c r="A18" s="12" t="s">
        <v>47</v>
      </c>
      <c r="B18" s="28">
        <v>6</v>
      </c>
      <c r="C18" s="28">
        <v>6</v>
      </c>
      <c r="D18" s="28">
        <v>8</v>
      </c>
      <c r="E18" s="79"/>
      <c r="F18" s="1" t="s">
        <v>102</v>
      </c>
      <c r="G18" s="176">
        <v>0.109</v>
      </c>
      <c r="H18" s="27">
        <v>0.11600000000000001</v>
      </c>
      <c r="I18" s="27">
        <v>0.13100000000000001</v>
      </c>
      <c r="J18" s="27">
        <v>-7.0000000000000062E-3</v>
      </c>
      <c r="K18" s="27">
        <v>-2.2000000000000006E-2</v>
      </c>
      <c r="L18" s="27">
        <v>-1.4999999999999999E-2</v>
      </c>
      <c r="M18" s="1" t="s">
        <v>183</v>
      </c>
      <c r="N18" s="171">
        <f t="shared" si="0"/>
        <v>2.8444676409185805E-2</v>
      </c>
      <c r="O18" s="171">
        <f t="shared" si="1"/>
        <v>2.8592556075918166E-2</v>
      </c>
      <c r="P18" s="171">
        <f t="shared" si="2"/>
        <v>2.8590135312090786E-2</v>
      </c>
      <c r="Q18" s="199">
        <f t="shared" si="3"/>
        <v>2.8542455932398254E-2</v>
      </c>
      <c r="R18" s="173">
        <f t="shared" si="4"/>
        <v>0.11866666666666666</v>
      </c>
      <c r="S18" s="171">
        <f t="shared" si="5"/>
        <v>2.7103159497525689E-2</v>
      </c>
    </row>
    <row r="19" spans="1:19" x14ac:dyDescent="0.25">
      <c r="A19" s="12" t="s">
        <v>222</v>
      </c>
      <c r="B19" s="28">
        <v>24</v>
      </c>
      <c r="C19" s="28">
        <v>24</v>
      </c>
      <c r="D19" s="28">
        <v>25</v>
      </c>
      <c r="E19" s="79"/>
      <c r="F19" s="63" t="s">
        <v>103</v>
      </c>
      <c r="G19" s="178">
        <v>3.8319999999999999</v>
      </c>
      <c r="H19" s="64">
        <v>4.0570000000000004</v>
      </c>
      <c r="I19" s="64">
        <v>4.5820000000000007</v>
      </c>
      <c r="J19" s="71">
        <v>-0.22500000000000053</v>
      </c>
      <c r="K19" s="71">
        <v>-0.75000000000000089</v>
      </c>
      <c r="L19" s="71">
        <v>-0.52500000000000036</v>
      </c>
      <c r="M19" s="63" t="s">
        <v>103</v>
      </c>
      <c r="N19" s="172">
        <f>G19/$G$32</f>
        <v>0.92404147576561357</v>
      </c>
      <c r="O19" s="172">
        <f>H19/$H$32</f>
        <v>0.96733428707677627</v>
      </c>
      <c r="P19" s="172">
        <f>I19/$I$32</f>
        <v>0.95577805590321241</v>
      </c>
      <c r="Q19" s="200">
        <f t="shared" si="3"/>
        <v>0.94905127291520064</v>
      </c>
      <c r="R19" s="173">
        <f t="shared" si="4"/>
        <v>4.157</v>
      </c>
      <c r="S19" s="171">
        <f t="shared" si="5"/>
        <v>0.94944803958888457</v>
      </c>
    </row>
    <row r="20" spans="1:19" x14ac:dyDescent="0.25">
      <c r="A20" s="12" t="s">
        <v>54</v>
      </c>
      <c r="B20" s="28">
        <v>25</v>
      </c>
      <c r="C20" s="28">
        <v>25</v>
      </c>
      <c r="D20" s="28">
        <v>25</v>
      </c>
      <c r="E20" s="79"/>
      <c r="F20" s="67" t="s">
        <v>104</v>
      </c>
      <c r="G20" s="68" t="s">
        <v>1</v>
      </c>
      <c r="H20" s="68" t="s">
        <v>1</v>
      </c>
      <c r="I20" s="68" t="s">
        <v>1</v>
      </c>
      <c r="J20" s="68" t="s">
        <v>1</v>
      </c>
      <c r="K20" s="68" t="s">
        <v>1</v>
      </c>
      <c r="L20" s="68" t="s">
        <v>1</v>
      </c>
      <c r="M20" s="67" t="s">
        <v>104</v>
      </c>
      <c r="N20" s="172"/>
      <c r="O20" s="172"/>
      <c r="P20" s="172"/>
      <c r="Q20" s="199"/>
      <c r="R20" s="173"/>
      <c r="S20" s="171">
        <f t="shared" si="5"/>
        <v>0</v>
      </c>
    </row>
    <row r="21" spans="1:19" x14ac:dyDescent="0.25">
      <c r="A21" s="12" t="s">
        <v>55</v>
      </c>
      <c r="B21" s="28">
        <v>0</v>
      </c>
      <c r="C21" s="28">
        <v>0</v>
      </c>
      <c r="D21" s="28">
        <v>8</v>
      </c>
      <c r="E21" s="79"/>
      <c r="F21" s="6" t="s">
        <v>105</v>
      </c>
      <c r="G21" s="32" t="s">
        <v>1</v>
      </c>
      <c r="H21" s="32" t="s">
        <v>1</v>
      </c>
      <c r="I21" s="32" t="s">
        <v>1</v>
      </c>
      <c r="J21" s="61" t="s">
        <v>1</v>
      </c>
      <c r="K21" s="61" t="s">
        <v>1</v>
      </c>
      <c r="L21" s="61" t="s">
        <v>1</v>
      </c>
      <c r="M21" s="6" t="s">
        <v>105</v>
      </c>
      <c r="N21" s="172"/>
      <c r="O21" s="172"/>
      <c r="P21" s="172"/>
      <c r="Q21" s="199"/>
      <c r="R21" s="173"/>
      <c r="S21" s="171">
        <f t="shared" si="5"/>
        <v>0</v>
      </c>
    </row>
    <row r="22" spans="1:19" x14ac:dyDescent="0.25">
      <c r="A22" s="12" t="s">
        <v>56</v>
      </c>
      <c r="B22" s="28">
        <v>8</v>
      </c>
      <c r="C22" s="28">
        <v>8</v>
      </c>
      <c r="D22" s="28">
        <v>8</v>
      </c>
      <c r="E22" s="79"/>
      <c r="F22" s="1" t="s">
        <v>106</v>
      </c>
      <c r="G22" s="27">
        <v>0.13700000000000001</v>
      </c>
      <c r="H22" s="27">
        <v>5.3999999999999999E-2</v>
      </c>
      <c r="I22" s="27">
        <v>6.7000000000000004E-2</v>
      </c>
      <c r="J22" s="27">
        <v>8.3000000000000018E-2</v>
      </c>
      <c r="K22" s="27">
        <v>7.0000000000000007E-2</v>
      </c>
      <c r="L22" s="27">
        <v>-1.3000000000000005E-2</v>
      </c>
      <c r="M22" s="1" t="s">
        <v>106</v>
      </c>
      <c r="N22" s="172">
        <f>G22/G24</f>
        <v>0.57083333333333341</v>
      </c>
      <c r="O22" s="172">
        <f>H22/H24</f>
        <v>0.49541284403669722</v>
      </c>
      <c r="P22" s="172">
        <f>I22/I24</f>
        <v>0.4350649350649351</v>
      </c>
      <c r="Q22" s="199">
        <f t="shared" si="3"/>
        <v>0.50043703747832191</v>
      </c>
      <c r="R22" s="173">
        <f t="shared" si="4"/>
        <v>8.6000000000000007E-2</v>
      </c>
      <c r="S22" s="171">
        <f t="shared" si="5"/>
        <v>1.964217738865626E-2</v>
      </c>
    </row>
    <row r="23" spans="1:19" x14ac:dyDescent="0.25">
      <c r="A23" s="12" t="s">
        <v>57</v>
      </c>
      <c r="B23" s="30">
        <v>0</v>
      </c>
      <c r="C23" s="30">
        <v>0</v>
      </c>
      <c r="D23" s="30">
        <v>0</v>
      </c>
      <c r="E23" s="79"/>
      <c r="F23" s="1" t="s">
        <v>107</v>
      </c>
      <c r="G23" s="27">
        <v>0.10299999999999999</v>
      </c>
      <c r="H23" s="27">
        <v>5.5E-2</v>
      </c>
      <c r="I23" s="27">
        <v>8.6999999999999994E-2</v>
      </c>
      <c r="J23" s="27">
        <v>4.7999999999999994E-2</v>
      </c>
      <c r="K23" s="27">
        <v>1.6E-2</v>
      </c>
      <c r="L23" s="27">
        <v>-3.1999999999999994E-2</v>
      </c>
      <c r="M23" s="1" t="s">
        <v>107</v>
      </c>
      <c r="N23" s="172">
        <f>G23/G24</f>
        <v>0.42916666666666664</v>
      </c>
      <c r="O23" s="172">
        <f>H23/H24</f>
        <v>0.50458715596330272</v>
      </c>
      <c r="P23" s="172">
        <f>I23/I24</f>
        <v>0.56493506493506496</v>
      </c>
      <c r="Q23" s="199">
        <f t="shared" si="3"/>
        <v>0.49956296252167814</v>
      </c>
      <c r="R23" s="173">
        <f t="shared" si="4"/>
        <v>8.1666666666666665E-2</v>
      </c>
      <c r="S23" s="171">
        <f t="shared" si="5"/>
        <v>1.8652455272173581E-2</v>
      </c>
    </row>
    <row r="24" spans="1:19" x14ac:dyDescent="0.25">
      <c r="A24" s="12" t="s">
        <v>58</v>
      </c>
      <c r="B24" s="30">
        <v>54</v>
      </c>
      <c r="C24" s="30">
        <v>140</v>
      </c>
      <c r="D24" s="30">
        <v>50</v>
      </c>
      <c r="E24" s="79"/>
      <c r="F24" s="6" t="s">
        <v>108</v>
      </c>
      <c r="G24" s="33">
        <v>0.24</v>
      </c>
      <c r="H24" s="33">
        <v>0.109</v>
      </c>
      <c r="I24" s="33">
        <v>0.154</v>
      </c>
      <c r="J24" s="27">
        <v>0.13100000000000001</v>
      </c>
      <c r="K24" s="27">
        <v>8.5999999999999993E-2</v>
      </c>
      <c r="L24" s="27">
        <v>-4.4999999999999998E-2</v>
      </c>
      <c r="M24" s="6" t="s">
        <v>108</v>
      </c>
      <c r="N24" s="172">
        <f t="shared" ref="N24:N31" si="6">G24/$G$32</f>
        <v>5.7873161321437175E-2</v>
      </c>
      <c r="O24" s="172">
        <f t="shared" ref="O24:O31" si="7">H24/$H$32</f>
        <v>2.5989508822126844E-2</v>
      </c>
      <c r="P24" s="172">
        <f t="shared" ref="P24:P31" si="8">I24/$I$32</f>
        <v>3.2123487692949516E-2</v>
      </c>
      <c r="Q24" s="200">
        <f t="shared" si="3"/>
        <v>3.8662052612171177E-2</v>
      </c>
      <c r="R24" s="173">
        <f t="shared" si="4"/>
        <v>0.16766666666666666</v>
      </c>
      <c r="S24" s="171">
        <f t="shared" si="5"/>
        <v>3.8294632660829837E-2</v>
      </c>
    </row>
    <row r="25" spans="1:19" x14ac:dyDescent="0.25">
      <c r="A25" s="12" t="s">
        <v>59</v>
      </c>
      <c r="B25" s="30">
        <v>0</v>
      </c>
      <c r="C25" s="30">
        <v>140</v>
      </c>
      <c r="D25" s="30">
        <v>150</v>
      </c>
      <c r="E25" s="79"/>
      <c r="F25" s="65" t="s">
        <v>109</v>
      </c>
      <c r="G25" s="80" t="s">
        <v>1</v>
      </c>
      <c r="H25" s="80" t="s">
        <v>1</v>
      </c>
      <c r="I25" s="80" t="s">
        <v>1</v>
      </c>
      <c r="J25" s="81" t="s">
        <v>1</v>
      </c>
      <c r="K25" s="81" t="s">
        <v>1</v>
      </c>
      <c r="L25" s="81" t="s">
        <v>1</v>
      </c>
      <c r="M25" s="65" t="s">
        <v>109</v>
      </c>
      <c r="N25" s="172"/>
      <c r="O25" s="172"/>
      <c r="P25" s="172"/>
      <c r="Q25" s="199"/>
      <c r="R25" s="173"/>
      <c r="S25" s="171">
        <f t="shared" si="5"/>
        <v>0</v>
      </c>
    </row>
    <row r="26" spans="1:19" x14ac:dyDescent="0.25">
      <c r="A26" s="12" t="s">
        <v>60</v>
      </c>
      <c r="B26" s="28">
        <v>8167</v>
      </c>
      <c r="C26" s="28">
        <v>3530</v>
      </c>
      <c r="D26" s="28">
        <v>4000</v>
      </c>
      <c r="E26" s="79"/>
      <c r="F26" s="1" t="s">
        <v>110</v>
      </c>
      <c r="G26" s="27">
        <v>5.3999999999999999E-2</v>
      </c>
      <c r="H26" s="27">
        <v>1.4E-2</v>
      </c>
      <c r="I26" s="27">
        <v>0.03</v>
      </c>
      <c r="J26" s="27">
        <v>0.04</v>
      </c>
      <c r="K26" s="27">
        <v>2.4E-2</v>
      </c>
      <c r="L26" s="27">
        <v>-1.6E-2</v>
      </c>
      <c r="M26" s="1" t="s">
        <v>110</v>
      </c>
      <c r="N26" s="172">
        <f>G26/G29</f>
        <v>0.72</v>
      </c>
      <c r="O26" s="172">
        <f>H26/H29</f>
        <v>0.49999999999999994</v>
      </c>
      <c r="P26" s="172">
        <f>I26/I29</f>
        <v>0.51724137931034486</v>
      </c>
      <c r="Q26" s="199">
        <f t="shared" si="3"/>
        <v>0.57908045977011502</v>
      </c>
      <c r="R26" s="173">
        <f t="shared" si="4"/>
        <v>3.266666666666667E-2</v>
      </c>
      <c r="S26" s="171">
        <f t="shared" si="5"/>
        <v>7.4609821088694331E-3</v>
      </c>
    </row>
    <row r="27" spans="1:19" x14ac:dyDescent="0.25">
      <c r="A27" s="12" t="s">
        <v>61</v>
      </c>
      <c r="B27" s="28">
        <v>220</v>
      </c>
      <c r="C27" s="28">
        <v>220</v>
      </c>
      <c r="D27" s="28">
        <v>220</v>
      </c>
      <c r="E27" s="79"/>
      <c r="F27" s="1" t="s">
        <v>111</v>
      </c>
      <c r="G27" s="27">
        <v>6.0000000000000001E-3</v>
      </c>
      <c r="H27" s="27">
        <v>4.0000000000000001E-3</v>
      </c>
      <c r="I27" s="27">
        <v>8.9999999999999993E-3</v>
      </c>
      <c r="J27" s="27">
        <v>2E-3</v>
      </c>
      <c r="K27" s="27">
        <v>-2.9999999999999992E-3</v>
      </c>
      <c r="L27" s="27">
        <v>-4.9999999999999992E-3</v>
      </c>
      <c r="M27" s="1" t="s">
        <v>111</v>
      </c>
      <c r="N27" s="172">
        <f>G27/G29</f>
        <v>0.08</v>
      </c>
      <c r="O27" s="172">
        <f>H27/H29</f>
        <v>0.14285714285714285</v>
      </c>
      <c r="P27" s="172">
        <f>I27/I29</f>
        <v>0.15517241379310345</v>
      </c>
      <c r="Q27" s="199">
        <f t="shared" si="3"/>
        <v>0.12600985221674876</v>
      </c>
      <c r="R27" s="173">
        <f t="shared" si="4"/>
        <v>6.3333333333333332E-3</v>
      </c>
      <c r="S27" s="171">
        <f t="shared" si="5"/>
        <v>1.4465169394746857E-3</v>
      </c>
    </row>
    <row r="28" spans="1:19" x14ac:dyDescent="0.25">
      <c r="A28" s="12" t="s">
        <v>62</v>
      </c>
      <c r="B28" s="28">
        <v>4</v>
      </c>
      <c r="C28" s="28">
        <v>4</v>
      </c>
      <c r="D28" s="28">
        <v>4</v>
      </c>
      <c r="E28" s="79"/>
      <c r="F28" s="1" t="s">
        <v>112</v>
      </c>
      <c r="G28" s="27">
        <v>1.4999999999999999E-2</v>
      </c>
      <c r="H28" s="27">
        <v>0.01</v>
      </c>
      <c r="I28" s="27">
        <v>1.9E-2</v>
      </c>
      <c r="J28" s="27">
        <v>4.9999999999999992E-3</v>
      </c>
      <c r="K28" s="27">
        <v>-4.0000000000000001E-3</v>
      </c>
      <c r="L28" s="27">
        <v>-8.9999999999999993E-3</v>
      </c>
      <c r="M28" s="1" t="s">
        <v>112</v>
      </c>
      <c r="N28" s="172">
        <f>G28/G29</f>
        <v>0.2</v>
      </c>
      <c r="O28" s="172">
        <f>H28/H29</f>
        <v>0.3571428571428571</v>
      </c>
      <c r="P28" s="172">
        <f>I28/I29</f>
        <v>0.32758620689655171</v>
      </c>
      <c r="Q28" s="199">
        <f t="shared" si="3"/>
        <v>0.29490968801313627</v>
      </c>
      <c r="R28" s="173">
        <f t="shared" si="4"/>
        <v>1.4666666666666666E-2</v>
      </c>
      <c r="S28" s="171">
        <f t="shared" si="5"/>
        <v>3.3498287019413774E-3</v>
      </c>
    </row>
    <row r="29" spans="1:19" x14ac:dyDescent="0.25">
      <c r="A29" s="12" t="s">
        <v>63</v>
      </c>
      <c r="B29" s="25">
        <v>0</v>
      </c>
      <c r="C29" s="25">
        <v>0</v>
      </c>
      <c r="D29" s="25">
        <v>0</v>
      </c>
      <c r="E29" s="79"/>
      <c r="F29" s="6" t="s">
        <v>113</v>
      </c>
      <c r="G29" s="33">
        <v>7.4999999999999997E-2</v>
      </c>
      <c r="H29" s="33">
        <v>2.8000000000000004E-2</v>
      </c>
      <c r="I29" s="33">
        <v>5.7999999999999996E-2</v>
      </c>
      <c r="J29" s="27">
        <v>4.6999999999999993E-2</v>
      </c>
      <c r="K29" s="27">
        <v>1.7000000000000001E-2</v>
      </c>
      <c r="L29" s="27">
        <v>-2.9999999999999992E-2</v>
      </c>
      <c r="M29" s="6" t="s">
        <v>113</v>
      </c>
      <c r="N29" s="172">
        <f t="shared" si="6"/>
        <v>1.808536291294912E-2</v>
      </c>
      <c r="O29" s="172">
        <f t="shared" si="7"/>
        <v>6.6762041010968044E-3</v>
      </c>
      <c r="P29" s="172">
        <f t="shared" si="8"/>
        <v>1.2098456403838128E-2</v>
      </c>
      <c r="Q29" s="200">
        <f t="shared" si="3"/>
        <v>1.2286674472628017E-2</v>
      </c>
      <c r="R29" s="173">
        <f t="shared" si="4"/>
        <v>5.3666666666666668E-2</v>
      </c>
      <c r="S29" s="171">
        <f t="shared" si="5"/>
        <v>1.2257327750285495E-2</v>
      </c>
    </row>
    <row r="30" spans="1:19" x14ac:dyDescent="0.25">
      <c r="A30" s="12" t="s">
        <v>64</v>
      </c>
      <c r="B30" s="25">
        <v>10560</v>
      </c>
      <c r="C30" s="25">
        <v>10560</v>
      </c>
      <c r="D30" s="25">
        <v>10560</v>
      </c>
      <c r="E30" s="79"/>
      <c r="F30" s="138" t="s">
        <v>114</v>
      </c>
      <c r="G30" s="71">
        <v>0.315</v>
      </c>
      <c r="H30" s="71">
        <v>0.13700000000000001</v>
      </c>
      <c r="I30" s="71">
        <v>0.21199999999999999</v>
      </c>
      <c r="J30" s="71">
        <v>0.17799999999999999</v>
      </c>
      <c r="K30" s="71">
        <v>0.10300000000000001</v>
      </c>
      <c r="L30" s="71">
        <v>-7.4999999999999983E-2</v>
      </c>
      <c r="M30" s="138" t="s">
        <v>114</v>
      </c>
      <c r="N30" s="172">
        <f t="shared" si="6"/>
        <v>7.5958524234386302E-2</v>
      </c>
      <c r="O30" s="172">
        <f t="shared" si="7"/>
        <v>3.266571292322365E-2</v>
      </c>
      <c r="P30" s="172">
        <f t="shared" si="8"/>
        <v>4.4221944096787646E-2</v>
      </c>
      <c r="Q30" s="199">
        <f t="shared" si="3"/>
        <v>5.0948727084799195E-2</v>
      </c>
      <c r="R30" s="173">
        <f t="shared" si="4"/>
        <v>0.22133333333333335</v>
      </c>
      <c r="S30" s="171">
        <f t="shared" si="5"/>
        <v>5.0551960411115336E-2</v>
      </c>
    </row>
    <row r="31" spans="1:19" x14ac:dyDescent="0.25">
      <c r="A31" s="12" t="s">
        <v>65</v>
      </c>
      <c r="B31" s="25">
        <v>880</v>
      </c>
      <c r="C31" s="25">
        <v>880</v>
      </c>
      <c r="D31" s="25">
        <v>880</v>
      </c>
      <c r="E31" s="79"/>
      <c r="F31" s="6" t="s">
        <v>115</v>
      </c>
      <c r="G31" s="33">
        <v>4.0720000000000001</v>
      </c>
      <c r="H31" s="33">
        <v>4.1660000000000004</v>
      </c>
      <c r="I31" s="33">
        <v>4.7360000000000007</v>
      </c>
      <c r="J31" s="27">
        <v>-9.4000000000000306E-2</v>
      </c>
      <c r="K31" s="27">
        <v>-0.66400000000000059</v>
      </c>
      <c r="L31" s="27">
        <v>-0.57000000000000028</v>
      </c>
      <c r="M31" s="6" t="s">
        <v>115</v>
      </c>
      <c r="N31" s="172">
        <f t="shared" si="6"/>
        <v>0.98191463708705085</v>
      </c>
      <c r="O31" s="172">
        <f t="shared" si="7"/>
        <v>0.99332379589890307</v>
      </c>
      <c r="P31" s="172">
        <f t="shared" si="8"/>
        <v>0.98790154359616189</v>
      </c>
      <c r="Q31" s="199">
        <f t="shared" si="3"/>
        <v>0.9877133255273719</v>
      </c>
      <c r="R31" s="173">
        <f>AVERAGE(G31:I31)</f>
        <v>4.3246666666666664</v>
      </c>
      <c r="S31" s="171">
        <f t="shared" si="5"/>
        <v>0.98774267224971435</v>
      </c>
    </row>
    <row r="32" spans="1:19" x14ac:dyDescent="0.25">
      <c r="A32" s="12" t="s">
        <v>66</v>
      </c>
      <c r="B32" s="25">
        <v>11440</v>
      </c>
      <c r="C32" s="25">
        <v>11440</v>
      </c>
      <c r="D32" s="25">
        <v>11440</v>
      </c>
      <c r="E32" s="79"/>
      <c r="F32" s="67" t="s">
        <v>116</v>
      </c>
      <c r="G32" s="69">
        <v>4.1470000000000002</v>
      </c>
      <c r="H32" s="69">
        <v>4.1940000000000008</v>
      </c>
      <c r="I32" s="69">
        <v>4.7940000000000005</v>
      </c>
      <c r="J32" s="69">
        <v>-4.7000000000000597E-2</v>
      </c>
      <c r="K32" s="69">
        <v>-0.64700000000000024</v>
      </c>
      <c r="L32" s="69">
        <v>-0.59999999999999964</v>
      </c>
      <c r="M32" s="67" t="s">
        <v>116</v>
      </c>
      <c r="R32" s="173">
        <f>AVERAGE(G32:I32)</f>
        <v>4.3783333333333339</v>
      </c>
      <c r="S32" s="171">
        <f t="shared" si="5"/>
        <v>1</v>
      </c>
    </row>
    <row r="33" spans="1:18" x14ac:dyDescent="0.25">
      <c r="A33" s="12" t="s">
        <v>67</v>
      </c>
      <c r="B33" s="25">
        <v>1.6948148148148148</v>
      </c>
      <c r="C33" s="25">
        <v>2.2879999999999998</v>
      </c>
      <c r="D33" s="25">
        <v>2.4869565217391303</v>
      </c>
      <c r="E33" s="79"/>
      <c r="F33" s="163" t="s">
        <v>117</v>
      </c>
      <c r="G33" s="164">
        <v>3.7</v>
      </c>
      <c r="H33" s="164">
        <v>3.6</v>
      </c>
      <c r="I33" s="164">
        <v>3.6</v>
      </c>
      <c r="J33" s="27">
        <v>0.10000000000000009</v>
      </c>
      <c r="K33" s="27">
        <v>0.10000000000000009</v>
      </c>
      <c r="L33" s="27">
        <v>0</v>
      </c>
      <c r="M33" s="163" t="s">
        <v>117</v>
      </c>
      <c r="R33" s="173">
        <f>AVERAGE(G33:I33)</f>
        <v>3.6333333333333333</v>
      </c>
    </row>
    <row r="34" spans="1:18" x14ac:dyDescent="0.25">
      <c r="A34" s="12" t="s">
        <v>68</v>
      </c>
      <c r="B34" s="60">
        <v>0.33896296296296297</v>
      </c>
      <c r="C34" s="60">
        <v>0.45759999999999995</v>
      </c>
      <c r="D34" s="60">
        <v>0.49739130434782608</v>
      </c>
      <c r="E34" s="79"/>
      <c r="F34" s="9" t="s">
        <v>118</v>
      </c>
      <c r="G34" s="33">
        <v>-0.13199999999999967</v>
      </c>
      <c r="H34" s="33">
        <v>-0.45700000000000029</v>
      </c>
      <c r="I34" s="33">
        <v>-0.98200000000000065</v>
      </c>
      <c r="J34" s="62"/>
      <c r="K34" s="62"/>
      <c r="L34" s="62"/>
      <c r="M34" s="62"/>
    </row>
    <row r="35" spans="1:18" x14ac:dyDescent="0.25">
      <c r="A35" s="12" t="s">
        <v>69</v>
      </c>
      <c r="B35" s="60">
        <v>0.216</v>
      </c>
      <c r="C35" s="60">
        <v>0.7</v>
      </c>
      <c r="D35" s="60">
        <v>0.25</v>
      </c>
      <c r="E35" s="79"/>
      <c r="F35" s="9" t="s">
        <v>119</v>
      </c>
      <c r="G35" s="35">
        <v>-0.37199999999999989</v>
      </c>
      <c r="H35" s="35">
        <v>-0.56600000000000028</v>
      </c>
      <c r="I35" s="35">
        <v>-1.1360000000000006</v>
      </c>
      <c r="J35" s="62"/>
      <c r="K35" s="62"/>
      <c r="L35" s="62"/>
      <c r="M35" s="62"/>
    </row>
    <row r="36" spans="1:18" x14ac:dyDescent="0.25">
      <c r="A36" s="12" t="s">
        <v>70</v>
      </c>
      <c r="B36" s="60">
        <v>0</v>
      </c>
      <c r="C36" s="60">
        <v>0.7</v>
      </c>
      <c r="D36" s="60">
        <v>0.75</v>
      </c>
      <c r="E36" s="79"/>
      <c r="F36" s="9" t="s">
        <v>120</v>
      </c>
      <c r="G36" s="35">
        <v>-0.44700000000000006</v>
      </c>
      <c r="H36" s="35">
        <v>-0.59400000000000075</v>
      </c>
      <c r="I36" s="35">
        <v>-1.1940000000000004</v>
      </c>
      <c r="J36" s="62"/>
      <c r="K36" s="62"/>
      <c r="L36" s="62"/>
      <c r="M36" s="62"/>
    </row>
    <row r="37" spans="1:18" x14ac:dyDescent="0.25">
      <c r="A37" s="79" t="s">
        <v>71</v>
      </c>
      <c r="B37" s="79">
        <v>32.667999999999999</v>
      </c>
      <c r="C37" s="79">
        <v>17.649999999999999</v>
      </c>
      <c r="D37" s="79">
        <v>20</v>
      </c>
      <c r="E37" s="79"/>
      <c r="F37" s="83" t="s">
        <v>121</v>
      </c>
      <c r="G37" s="84">
        <v>425.5</v>
      </c>
      <c r="H37" s="84">
        <v>360</v>
      </c>
      <c r="I37" s="84">
        <v>360</v>
      </c>
      <c r="J37" s="62"/>
      <c r="K37" s="62"/>
      <c r="L37" s="62"/>
      <c r="M37" s="62"/>
    </row>
    <row r="38" spans="1:18" ht="15.75" x14ac:dyDescent="0.3">
      <c r="A38" s="11"/>
      <c r="B38" s="11"/>
      <c r="C38" s="24"/>
      <c r="D38" s="24"/>
      <c r="E38" s="79"/>
      <c r="F38" s="83" t="s">
        <v>122</v>
      </c>
      <c r="G38" s="84">
        <v>476.90500000000003</v>
      </c>
      <c r="H38" s="84">
        <v>419.40000000000009</v>
      </c>
      <c r="I38" s="84">
        <v>479.40000000000003</v>
      </c>
      <c r="J38" s="62"/>
      <c r="K38" s="62"/>
      <c r="L38" s="62"/>
      <c r="M38" s="62"/>
    </row>
    <row r="39" spans="1:18" ht="15.75" x14ac:dyDescent="0.3">
      <c r="A39" s="11"/>
      <c r="B39" s="11"/>
      <c r="C39" s="24"/>
      <c r="D39" s="24"/>
      <c r="E39" s="79"/>
      <c r="F39" s="9" t="s">
        <v>123</v>
      </c>
      <c r="G39" s="8">
        <v>-51.40500000000003</v>
      </c>
      <c r="H39" s="8">
        <v>-59.400000000000091</v>
      </c>
      <c r="I39" s="8">
        <v>-119.40000000000003</v>
      </c>
      <c r="J39" s="62"/>
      <c r="K39" s="62"/>
      <c r="L39" s="62"/>
      <c r="M39" s="62"/>
    </row>
    <row r="40" spans="1:18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62"/>
      <c r="K40" s="62"/>
      <c r="L40" s="62"/>
      <c r="M40" s="62"/>
    </row>
    <row r="41" spans="1:18" x14ac:dyDescent="0.25">
      <c r="A41" s="79"/>
      <c r="B41" s="79"/>
      <c r="C41" s="79"/>
      <c r="D41" s="79"/>
      <c r="E41" s="79"/>
      <c r="F41" s="36"/>
      <c r="G41" s="36"/>
      <c r="H41" s="36"/>
      <c r="I41" s="36"/>
      <c r="J41" s="62"/>
      <c r="K41" s="62"/>
      <c r="L41" s="62"/>
      <c r="M41" s="62"/>
    </row>
    <row r="42" spans="1:18" x14ac:dyDescent="0.25">
      <c r="A42" s="79"/>
      <c r="B42" s="79"/>
      <c r="C42" s="79"/>
      <c r="D42" s="79"/>
      <c r="E42" s="79"/>
      <c r="F42" s="37"/>
      <c r="G42" s="37"/>
      <c r="H42" s="37"/>
      <c r="I42" s="37"/>
      <c r="J42" s="62"/>
      <c r="K42" s="62"/>
      <c r="L42" s="62"/>
      <c r="M42" s="62"/>
    </row>
    <row r="43" spans="1:18" ht="15.75" x14ac:dyDescent="0.3">
      <c r="A43" s="11"/>
      <c r="B43" s="11"/>
      <c r="C43" s="24"/>
      <c r="D43" s="24"/>
      <c r="E43" s="79"/>
      <c r="F43" s="79"/>
      <c r="G43" s="79"/>
      <c r="H43" s="79"/>
      <c r="I43" s="79"/>
      <c r="J43" s="79"/>
      <c r="K43" s="79"/>
      <c r="L43" s="79"/>
      <c r="M43" s="79"/>
    </row>
    <row r="44" spans="1:18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8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8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8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8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1:13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81" spans="6:13" x14ac:dyDescent="0.25">
      <c r="F81" s="37"/>
      <c r="G81" s="37"/>
      <c r="H81" s="37"/>
      <c r="I81" s="37"/>
      <c r="J81" s="34"/>
      <c r="K81" s="34"/>
      <c r="L81" s="34"/>
      <c r="M81" s="34"/>
    </row>
  </sheetData>
  <mergeCells count="6">
    <mergeCell ref="A1:I2"/>
    <mergeCell ref="A3:I3"/>
    <mergeCell ref="G5:I5"/>
    <mergeCell ref="B5:D5"/>
    <mergeCell ref="J5:L6"/>
    <mergeCell ref="A5:A6"/>
  </mergeCells>
  <conditionalFormatting sqref="G39 G35">
    <cfRule type="cellIs" dxfId="93" priority="8" stopIfTrue="1" operator="lessThan">
      <formula>0</formula>
    </cfRule>
  </conditionalFormatting>
  <conditionalFormatting sqref="G39 G34:G36">
    <cfRule type="cellIs" dxfId="92" priority="7" stopIfTrue="1" operator="lessThan">
      <formula>0</formula>
    </cfRule>
  </conditionalFormatting>
  <conditionalFormatting sqref="H39 H35">
    <cfRule type="cellIs" dxfId="91" priority="6" stopIfTrue="1" operator="lessThan">
      <formula>0</formula>
    </cfRule>
  </conditionalFormatting>
  <conditionalFormatting sqref="H39 H34:H36">
    <cfRule type="cellIs" dxfId="90" priority="5" stopIfTrue="1" operator="lessThan">
      <formula>0</formula>
    </cfRule>
  </conditionalFormatting>
  <conditionalFormatting sqref="I39 I35">
    <cfRule type="cellIs" dxfId="89" priority="4" stopIfTrue="1" operator="lessThan">
      <formula>0</formula>
    </cfRule>
  </conditionalFormatting>
  <conditionalFormatting sqref="I39 I34:I36">
    <cfRule type="cellIs" dxfId="88" priority="3" stopIfTrue="1" operator="lessThan">
      <formula>0</formula>
    </cfRule>
  </conditionalFormatting>
  <conditionalFormatting sqref="G34:I36">
    <cfRule type="cellIs" dxfId="87" priority="2" stopIfTrue="1" operator="lessThan">
      <formula>0</formula>
    </cfRule>
  </conditionalFormatting>
  <conditionalFormatting sqref="G39:I39">
    <cfRule type="cellIs" dxfId="86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3"/>
  <sheetViews>
    <sheetView topLeftCell="A79" workbookViewId="0">
      <selection activeCell="L77" sqref="L77"/>
    </sheetView>
  </sheetViews>
  <sheetFormatPr defaultRowHeight="15" x14ac:dyDescent="0.25"/>
  <cols>
    <col min="2" max="2" width="31.85546875" bestFit="1" customWidth="1"/>
    <col min="3" max="3" width="15.42578125" bestFit="1" customWidth="1"/>
    <col min="4" max="4" width="19.42578125" customWidth="1"/>
    <col min="5" max="5" width="15.140625" bestFit="1" customWidth="1"/>
  </cols>
  <sheetData>
    <row r="1" spans="2:13" x14ac:dyDescent="0.25">
      <c r="D1" s="252" t="s">
        <v>229</v>
      </c>
    </row>
    <row r="3" spans="2:13" x14ac:dyDescent="0.25">
      <c r="B3" t="s">
        <v>158</v>
      </c>
      <c r="C3" s="96" t="s">
        <v>3</v>
      </c>
      <c r="D3" s="96" t="s">
        <v>4</v>
      </c>
      <c r="E3" s="174" t="s">
        <v>184</v>
      </c>
    </row>
    <row r="4" spans="2:13" x14ac:dyDescent="0.25">
      <c r="B4" s="9" t="s">
        <v>17</v>
      </c>
      <c r="C4" s="172">
        <v>0.90618244703847817</v>
      </c>
      <c r="D4" s="172">
        <v>0.92832974469394036</v>
      </c>
      <c r="E4" s="200">
        <v>0.91725609586620926</v>
      </c>
    </row>
    <row r="5" spans="2:13" x14ac:dyDescent="0.25">
      <c r="B5" s="6" t="s">
        <v>22</v>
      </c>
      <c r="C5" s="171">
        <v>8.6900129701686091E-2</v>
      </c>
      <c r="D5" s="171">
        <v>6.4595509074131044E-2</v>
      </c>
      <c r="E5" s="200">
        <v>7.574781938790856E-2</v>
      </c>
    </row>
    <row r="6" spans="2:13" x14ac:dyDescent="0.25">
      <c r="B6" s="6" t="s">
        <v>27</v>
      </c>
      <c r="C6" s="171">
        <v>6.9174232598357083E-3</v>
      </c>
      <c r="D6" s="171">
        <v>7.0747462319286376E-3</v>
      </c>
      <c r="E6" s="200">
        <v>6.9960847458821734E-3</v>
      </c>
    </row>
    <row r="7" spans="2:13" x14ac:dyDescent="0.25">
      <c r="C7" s="221"/>
      <c r="D7" s="388"/>
      <c r="E7" s="388"/>
    </row>
    <row r="8" spans="2:13" x14ac:dyDescent="0.25">
      <c r="C8" s="47" t="s">
        <v>4</v>
      </c>
      <c r="D8" s="249"/>
      <c r="E8" s="222" t="s">
        <v>184</v>
      </c>
    </row>
    <row r="9" spans="2:13" x14ac:dyDescent="0.25">
      <c r="B9" t="s">
        <v>171</v>
      </c>
      <c r="C9" s="256" t="s">
        <v>230</v>
      </c>
      <c r="D9" s="141" t="s">
        <v>201</v>
      </c>
      <c r="E9" s="250"/>
    </row>
    <row r="10" spans="2:13" x14ac:dyDescent="0.25">
      <c r="B10" s="9" t="s">
        <v>17</v>
      </c>
      <c r="C10" s="172">
        <v>0.97448330201830413</v>
      </c>
      <c r="D10" s="171">
        <v>0.97284588383336645</v>
      </c>
      <c r="E10" s="172">
        <v>0.97366459292583529</v>
      </c>
    </row>
    <row r="11" spans="2:13" x14ac:dyDescent="0.25">
      <c r="B11" s="6" t="s">
        <v>22</v>
      </c>
      <c r="C11" s="172">
        <v>1.7334383902054672E-2</v>
      </c>
      <c r="D11" s="171">
        <v>1.8941651765017553E-2</v>
      </c>
      <c r="E11" s="172">
        <v>1.8138017833536114E-2</v>
      </c>
    </row>
    <row r="12" spans="2:13" x14ac:dyDescent="0.25">
      <c r="B12" s="6" t="s">
        <v>27</v>
      </c>
      <c r="C12" s="171">
        <v>8.1823140796411908E-3</v>
      </c>
      <c r="D12" s="171">
        <v>8.2124644016160001E-3</v>
      </c>
      <c r="E12" s="172">
        <v>8.1973892406285963E-3</v>
      </c>
    </row>
    <row r="14" spans="2:13" x14ac:dyDescent="0.25">
      <c r="B14" t="s">
        <v>159</v>
      </c>
      <c r="C14" s="72" t="s">
        <v>86</v>
      </c>
      <c r="D14" s="72" t="s">
        <v>3</v>
      </c>
      <c r="E14" s="73" t="s">
        <v>4</v>
      </c>
      <c r="F14" s="198" t="s">
        <v>196</v>
      </c>
      <c r="M14" t="s">
        <v>213</v>
      </c>
    </row>
    <row r="15" spans="2:13" x14ac:dyDescent="0.25">
      <c r="B15" s="9" t="s">
        <v>17</v>
      </c>
      <c r="C15" s="197">
        <v>0.89879038432093106</v>
      </c>
      <c r="D15" s="171">
        <v>0.92279745685740244</v>
      </c>
      <c r="E15" s="171">
        <v>0.94207706047461093</v>
      </c>
      <c r="F15" s="200">
        <v>0.92122163388431488</v>
      </c>
    </row>
    <row r="16" spans="2:13" x14ac:dyDescent="0.25">
      <c r="B16" s="6" t="s">
        <v>22</v>
      </c>
      <c r="C16" s="197">
        <v>8.9572806614607245E-2</v>
      </c>
      <c r="D16" s="171">
        <v>6.8271268543748098E-2</v>
      </c>
      <c r="E16" s="171">
        <v>4.9247256953304418E-2</v>
      </c>
      <c r="F16" s="200">
        <v>6.9030444037219932E-2</v>
      </c>
    </row>
    <row r="17" spans="2:9" x14ac:dyDescent="0.25">
      <c r="B17" s="6" t="s">
        <v>27</v>
      </c>
      <c r="C17" s="197">
        <v>1.1636809064461797E-2</v>
      </c>
      <c r="D17" s="171">
        <v>8.9312745988495285E-3</v>
      </c>
      <c r="E17" s="171">
        <v>8.6756825720847152E-3</v>
      </c>
      <c r="F17" s="200">
        <v>9.7479220784653462E-3</v>
      </c>
    </row>
    <row r="20" spans="2:9" x14ac:dyDescent="0.25">
      <c r="B20" t="s">
        <v>199</v>
      </c>
      <c r="C20" s="72" t="s">
        <v>86</v>
      </c>
      <c r="D20" s="72" t="s">
        <v>3</v>
      </c>
      <c r="E20" s="73" t="s">
        <v>4</v>
      </c>
      <c r="F20" s="73" t="s">
        <v>212</v>
      </c>
    </row>
    <row r="21" spans="2:9" x14ac:dyDescent="0.25">
      <c r="B21" s="9" t="s">
        <v>17</v>
      </c>
      <c r="C21" s="172">
        <v>0.92404147576561357</v>
      </c>
      <c r="D21" s="172">
        <v>0.96733428707677627</v>
      </c>
      <c r="E21" s="172">
        <v>0.95577805590321241</v>
      </c>
      <c r="F21" s="200">
        <v>0.94905127291520064</v>
      </c>
    </row>
    <row r="22" spans="2:9" x14ac:dyDescent="0.25">
      <c r="B22" s="6" t="s">
        <v>22</v>
      </c>
      <c r="C22" s="172">
        <v>5.7873161321437175E-2</v>
      </c>
      <c r="D22" s="172">
        <v>2.5989508822126844E-2</v>
      </c>
      <c r="E22" s="172">
        <v>3.2123487692949516E-2</v>
      </c>
      <c r="F22" s="200">
        <v>3.8662052612171177E-2</v>
      </c>
    </row>
    <row r="23" spans="2:9" x14ac:dyDescent="0.25">
      <c r="B23" s="6" t="s">
        <v>27</v>
      </c>
      <c r="C23" s="172">
        <v>1.808536291294912E-2</v>
      </c>
      <c r="D23" s="172">
        <v>6.6762041010968044E-3</v>
      </c>
      <c r="E23" s="172">
        <v>1.2098456403838128E-2</v>
      </c>
      <c r="F23" s="200">
        <v>1.2286674472628017E-2</v>
      </c>
    </row>
    <row r="25" spans="2:9" x14ac:dyDescent="0.25">
      <c r="B25" t="s">
        <v>200</v>
      </c>
      <c r="C25" s="165" t="s">
        <v>86</v>
      </c>
      <c r="D25" s="165" t="s">
        <v>4</v>
      </c>
      <c r="E25" s="202" t="s">
        <v>196</v>
      </c>
    </row>
    <row r="26" spans="2:9" x14ac:dyDescent="0.25">
      <c r="B26" s="9" t="s">
        <v>17</v>
      </c>
      <c r="C26" s="172">
        <v>0.96709718495611441</v>
      </c>
      <c r="D26" s="172">
        <v>0.9820504816268284</v>
      </c>
      <c r="E26" s="200">
        <v>0.9745738332914714</v>
      </c>
    </row>
    <row r="27" spans="2:9" x14ac:dyDescent="0.25">
      <c r="B27" s="6" t="s">
        <v>22</v>
      </c>
      <c r="C27" s="172">
        <v>2.8195916139888116E-2</v>
      </c>
      <c r="D27" s="172">
        <v>1.4092044238316091E-2</v>
      </c>
      <c r="E27" s="200">
        <v>2.1143980189102102E-2</v>
      </c>
    </row>
    <row r="28" spans="2:9" x14ac:dyDescent="0.25">
      <c r="B28" s="6" t="s">
        <v>27</v>
      </c>
      <c r="C28" s="253">
        <v>4.7068989039974526E-3</v>
      </c>
      <c r="D28" s="253">
        <v>3.8574741348555118E-3</v>
      </c>
      <c r="E28" s="248">
        <v>4.2821865194264822E-3</v>
      </c>
    </row>
    <row r="29" spans="2:9" x14ac:dyDescent="0.25">
      <c r="B29" s="210"/>
      <c r="C29" s="254"/>
      <c r="D29" s="254"/>
      <c r="E29" s="255"/>
    </row>
    <row r="30" spans="2:9" x14ac:dyDescent="0.25">
      <c r="C30" s="389" t="s">
        <v>169</v>
      </c>
      <c r="D30" s="389"/>
      <c r="E30" s="389"/>
      <c r="F30" s="368"/>
      <c r="G30" s="368"/>
      <c r="H30" s="368"/>
      <c r="I30" s="368"/>
    </row>
    <row r="31" spans="2:9" x14ac:dyDescent="0.25">
      <c r="C31" s="364" t="s">
        <v>3</v>
      </c>
      <c r="D31" s="365"/>
      <c r="E31" s="242" t="s">
        <v>86</v>
      </c>
      <c r="F31" s="366" t="s">
        <v>4</v>
      </c>
      <c r="G31" s="366"/>
      <c r="H31" s="367" t="s">
        <v>228</v>
      </c>
      <c r="I31" s="367"/>
    </row>
    <row r="32" spans="2:9" x14ac:dyDescent="0.25">
      <c r="B32" t="s">
        <v>201</v>
      </c>
      <c r="C32" s="242" t="s">
        <v>145</v>
      </c>
      <c r="D32" s="243" t="s">
        <v>146</v>
      </c>
      <c r="E32" s="243" t="s">
        <v>146</v>
      </c>
      <c r="F32" s="243" t="s">
        <v>145</v>
      </c>
      <c r="G32" s="243" t="s">
        <v>146</v>
      </c>
      <c r="H32" s="96" t="s">
        <v>158</v>
      </c>
      <c r="I32" s="96" t="s">
        <v>159</v>
      </c>
    </row>
    <row r="33" spans="2:10" x14ac:dyDescent="0.25">
      <c r="B33" s="9" t="s">
        <v>17</v>
      </c>
      <c r="C33" s="172">
        <v>0.90618244703847817</v>
      </c>
      <c r="D33" s="172">
        <v>0.9097348714835054</v>
      </c>
      <c r="E33" s="172">
        <v>0.89880040837161812</v>
      </c>
      <c r="F33" s="172">
        <v>0.92846909537453959</v>
      </c>
      <c r="G33" s="172">
        <v>0.94457057422891633</v>
      </c>
      <c r="H33" s="172">
        <v>0.91732577120650882</v>
      </c>
      <c r="I33" s="172">
        <v>0.91770195136134658</v>
      </c>
    </row>
    <row r="34" spans="2:10" x14ac:dyDescent="0.25">
      <c r="B34" s="6" t="s">
        <v>22</v>
      </c>
      <c r="C34" s="172">
        <v>8.6900129701686091E-2</v>
      </c>
      <c r="D34" s="172">
        <v>8.0280644943668628E-2</v>
      </c>
      <c r="E34" s="172">
        <v>8.9586523736600282E-2</v>
      </c>
      <c r="F34" s="172">
        <v>6.4469914040114623E-2</v>
      </c>
      <c r="G34" s="172">
        <v>4.7012569909740301E-2</v>
      </c>
      <c r="H34" s="172">
        <v>7.5685021870900357E-2</v>
      </c>
      <c r="I34" s="172">
        <v>7.2293246196669728E-2</v>
      </c>
    </row>
    <row r="35" spans="2:10" x14ac:dyDescent="0.25">
      <c r="B35" s="6" t="s">
        <v>27</v>
      </c>
      <c r="C35" s="172">
        <v>6.9174232598357083E-3</v>
      </c>
      <c r="D35" s="172">
        <v>9.9844835728260146E-3</v>
      </c>
      <c r="E35" s="172">
        <v>1.1613067891781518E-2</v>
      </c>
      <c r="F35" s="172">
        <v>7.0609905853458868E-3</v>
      </c>
      <c r="G35" s="172">
        <v>8.416855861343376E-3</v>
      </c>
      <c r="H35" s="172">
        <v>6.9892069225907976E-3</v>
      </c>
      <c r="I35" s="172">
        <v>1.0004802441983636E-2</v>
      </c>
    </row>
    <row r="36" spans="2:10" x14ac:dyDescent="0.25">
      <c r="B36" s="210"/>
      <c r="C36" s="211"/>
      <c r="D36" s="211"/>
      <c r="E36" s="211"/>
      <c r="F36" s="212"/>
    </row>
    <row r="37" spans="2:10" x14ac:dyDescent="0.25">
      <c r="B37" s="210"/>
      <c r="C37" s="211"/>
      <c r="D37" s="211"/>
      <c r="E37" s="211"/>
      <c r="F37" s="212"/>
    </row>
    <row r="38" spans="2:10" x14ac:dyDescent="0.25">
      <c r="C38" s="390" t="s">
        <v>158</v>
      </c>
      <c r="D38" s="368" t="s">
        <v>171</v>
      </c>
      <c r="E38" s="368"/>
      <c r="F38" s="390" t="s">
        <v>159</v>
      </c>
      <c r="G38" s="390" t="s">
        <v>199</v>
      </c>
      <c r="H38" s="390" t="s">
        <v>200</v>
      </c>
      <c r="I38" s="368" t="s">
        <v>201</v>
      </c>
      <c r="J38" s="368"/>
    </row>
    <row r="39" spans="2:10" x14ac:dyDescent="0.25">
      <c r="C39" s="391"/>
      <c r="D39" s="256" t="s">
        <v>230</v>
      </c>
      <c r="E39" s="256" t="s">
        <v>201</v>
      </c>
      <c r="F39" s="391"/>
      <c r="G39" s="391"/>
      <c r="H39" s="391"/>
      <c r="I39" s="256" t="s">
        <v>158</v>
      </c>
      <c r="J39" s="256" t="s">
        <v>159</v>
      </c>
    </row>
    <row r="40" spans="2:10" x14ac:dyDescent="0.25">
      <c r="B40" s="203" t="s">
        <v>203</v>
      </c>
      <c r="C40" s="201">
        <v>0.91725609586620926</v>
      </c>
      <c r="D40" s="172">
        <v>0.97448330201830413</v>
      </c>
      <c r="E40" s="171">
        <v>0.97284588383336645</v>
      </c>
      <c r="F40" s="200">
        <v>0.92122163388431488</v>
      </c>
      <c r="G40" s="200">
        <v>0.94905127291520064</v>
      </c>
      <c r="H40" s="200">
        <v>0.9745738332914714</v>
      </c>
      <c r="I40" s="172">
        <v>0.91732577120650882</v>
      </c>
      <c r="J40" s="172">
        <v>0.91770195136134658</v>
      </c>
    </row>
    <row r="41" spans="2:10" x14ac:dyDescent="0.25">
      <c r="B41" s="204" t="s">
        <v>205</v>
      </c>
      <c r="C41" s="201">
        <v>7.574781938790856E-2</v>
      </c>
      <c r="D41" s="172">
        <v>1.7334383902054672E-2</v>
      </c>
      <c r="E41" s="171">
        <v>1.8941651765017553E-2</v>
      </c>
      <c r="F41" s="200">
        <v>6.9030444037219932E-2</v>
      </c>
      <c r="G41" s="200">
        <v>3.8662052612171177E-2</v>
      </c>
      <c r="H41" s="200">
        <v>2.1143980189102102E-2</v>
      </c>
      <c r="I41" s="172">
        <v>7.5685021870900357E-2</v>
      </c>
      <c r="J41" s="172">
        <v>7.2293246196669728E-2</v>
      </c>
    </row>
    <row r="42" spans="2:10" x14ac:dyDescent="0.25">
      <c r="B42" s="204" t="s">
        <v>206</v>
      </c>
      <c r="C42" s="201">
        <v>6.9960847458821734E-3</v>
      </c>
      <c r="D42" s="171">
        <v>8.1823140796411908E-3</v>
      </c>
      <c r="E42" s="171">
        <v>8.2124644016160001E-3</v>
      </c>
      <c r="F42" s="200">
        <v>9.7479220784653462E-3</v>
      </c>
      <c r="G42" s="200">
        <v>1.2286674472628017E-2</v>
      </c>
      <c r="H42" s="200">
        <v>4.2821865194264822E-3</v>
      </c>
      <c r="I42" s="172">
        <v>6.9892069225907976E-3</v>
      </c>
      <c r="J42" s="172">
        <v>1.0004802441983636E-2</v>
      </c>
    </row>
    <row r="45" spans="2:10" x14ac:dyDescent="0.25">
      <c r="D45" t="s">
        <v>214</v>
      </c>
    </row>
    <row r="68" spans="2:10" x14ac:dyDescent="0.25">
      <c r="C68" s="387" t="s">
        <v>158</v>
      </c>
      <c r="D68" s="368" t="s">
        <v>171</v>
      </c>
      <c r="E68" s="368"/>
      <c r="F68" s="387" t="s">
        <v>159</v>
      </c>
      <c r="G68" s="387" t="s">
        <v>199</v>
      </c>
      <c r="H68" s="387" t="s">
        <v>200</v>
      </c>
      <c r="I68" s="385" t="s">
        <v>201</v>
      </c>
      <c r="J68" s="386"/>
    </row>
    <row r="69" spans="2:10" x14ac:dyDescent="0.25">
      <c r="B69" s="99" t="s">
        <v>6</v>
      </c>
      <c r="C69" s="387"/>
      <c r="D69" s="256" t="s">
        <v>230</v>
      </c>
      <c r="E69" s="256" t="s">
        <v>201</v>
      </c>
      <c r="F69" s="387"/>
      <c r="G69" s="387"/>
      <c r="H69" s="387"/>
      <c r="I69" s="205" t="s">
        <v>158</v>
      </c>
      <c r="J69" s="205" t="s">
        <v>159</v>
      </c>
    </row>
    <row r="70" spans="2:10" s="207" customFormat="1" x14ac:dyDescent="0.25">
      <c r="B70" s="63" t="s">
        <v>210</v>
      </c>
      <c r="C70" s="206"/>
      <c r="D70" s="257">
        <v>0.52152008956337859</v>
      </c>
      <c r="E70" s="171">
        <v>0.57083531894615014</v>
      </c>
      <c r="F70" s="206"/>
      <c r="G70" s="206"/>
      <c r="H70" s="199">
        <v>0.31333079203597397</v>
      </c>
      <c r="I70" s="206"/>
      <c r="J70" s="206"/>
    </row>
    <row r="71" spans="2:10" x14ac:dyDescent="0.25">
      <c r="B71" s="1" t="s">
        <v>176</v>
      </c>
      <c r="C71" s="199">
        <v>0.544263218926475</v>
      </c>
      <c r="D71" s="171">
        <v>0.36994651076004481</v>
      </c>
      <c r="E71" s="171">
        <v>0.31309142896044656</v>
      </c>
      <c r="F71" s="199">
        <v>0.6321730503385129</v>
      </c>
      <c r="G71" s="199">
        <v>0.77060033697216657</v>
      </c>
      <c r="H71" s="199">
        <v>0.58410937770227944</v>
      </c>
      <c r="I71" s="171">
        <v>0.5436493677133647</v>
      </c>
      <c r="J71" s="199">
        <v>0.64348930520705705</v>
      </c>
    </row>
    <row r="72" spans="2:10" x14ac:dyDescent="0.25">
      <c r="B72" s="1" t="s">
        <v>177</v>
      </c>
      <c r="C72" s="199">
        <v>0.11435876102587189</v>
      </c>
      <c r="D72" s="171">
        <v>2.3261599701455409E-2</v>
      </c>
      <c r="E72" s="171">
        <v>2.546122949145619E-2</v>
      </c>
      <c r="F72" s="199">
        <v>0.12803282627620441</v>
      </c>
      <c r="G72" s="199">
        <v>6.9708161828130957E-2</v>
      </c>
      <c r="H72" s="199">
        <v>2.5322717802647068E-2</v>
      </c>
      <c r="I72" s="171">
        <v>0.11428150921532976</v>
      </c>
      <c r="J72" s="199">
        <v>0.12274559337151353</v>
      </c>
    </row>
    <row r="73" spans="2:10" x14ac:dyDescent="0.25">
      <c r="B73" s="1" t="s">
        <v>178</v>
      </c>
      <c r="C73" s="199">
        <v>0.22775519539674588</v>
      </c>
      <c r="D73" s="171">
        <v>4.2356014429655434E-2</v>
      </c>
      <c r="E73" s="171">
        <v>4.6361222683640811E-2</v>
      </c>
      <c r="F73" s="199">
        <v>0.1355999550593181</v>
      </c>
      <c r="G73" s="199">
        <v>6.60364528414734E-2</v>
      </c>
      <c r="H73" s="199">
        <v>1.4306677095854551E-3</v>
      </c>
      <c r="I73" s="171">
        <v>0.22752390255081134</v>
      </c>
      <c r="J73" s="199">
        <v>0.12905960186146562</v>
      </c>
    </row>
    <row r="74" spans="2:10" x14ac:dyDescent="0.25">
      <c r="B74" s="1" t="s">
        <v>179</v>
      </c>
      <c r="C74" s="199">
        <v>1.0814763138724901E-2</v>
      </c>
      <c r="D74" s="171">
        <v>2.9854459509889293E-3</v>
      </c>
      <c r="E74" s="171">
        <v>3.2677513785826125E-3</v>
      </c>
      <c r="F74" s="199">
        <v>1.8113990003848716E-2</v>
      </c>
      <c r="G74" s="199">
        <v>2.1970992646257514E-2</v>
      </c>
      <c r="H74" s="199">
        <v>1.3766064040882436E-2</v>
      </c>
      <c r="I74" s="171">
        <v>1.080123250723773E-2</v>
      </c>
      <c r="J74" s="199">
        <v>1.9132600282722994E-2</v>
      </c>
    </row>
    <row r="75" spans="2:10" x14ac:dyDescent="0.25">
      <c r="B75" s="1" t="s">
        <v>180</v>
      </c>
      <c r="C75" s="199">
        <v>3.130879428686574E-2</v>
      </c>
      <c r="D75" s="171">
        <v>2.4256748351785054E-3</v>
      </c>
      <c r="E75" s="171">
        <v>2.6550479950983728E-3</v>
      </c>
      <c r="F75" s="199">
        <v>1.8523174837336481E-2</v>
      </c>
      <c r="G75" s="199">
        <v>1.2558377498354679E-2</v>
      </c>
      <c r="H75" s="199">
        <v>4.6169435135779207E-3</v>
      </c>
      <c r="I75" s="171">
        <v>3.2319890962868601E-2</v>
      </c>
      <c r="J75" s="199">
        <v>1.7114647059121847E-2</v>
      </c>
    </row>
    <row r="76" spans="2:10" x14ac:dyDescent="0.25">
      <c r="B76" s="1" t="s">
        <v>181</v>
      </c>
      <c r="C76" s="199">
        <v>2.0836350113905201E-2</v>
      </c>
      <c r="D76" s="171">
        <v>3.2964299042169431E-3</v>
      </c>
      <c r="E76" s="171">
        <v>3.6081421471849682E-3</v>
      </c>
      <c r="F76" s="199">
        <v>1.8301247339519076E-2</v>
      </c>
      <c r="G76" s="199">
        <v>1.0331737020832945E-2</v>
      </c>
      <c r="H76" s="199">
        <v>5.4421901047279949E-3</v>
      </c>
      <c r="I76" s="171">
        <v>2.0815071172079223E-2</v>
      </c>
      <c r="J76" s="199">
        <v>1.9068930000728762E-2</v>
      </c>
    </row>
    <row r="77" spans="2:10" x14ac:dyDescent="0.25">
      <c r="B77" s="1" t="s">
        <v>182</v>
      </c>
      <c r="C77" s="199">
        <v>2.2161731160956228E-2</v>
      </c>
      <c r="D77" s="171">
        <v>2.0898121656922505E-2</v>
      </c>
      <c r="E77" s="171">
        <v>2.2874259650078287E-2</v>
      </c>
      <c r="F77" s="199">
        <v>2.0732972981432684E-2</v>
      </c>
      <c r="G77" s="199">
        <v>2.025148526038564E-2</v>
      </c>
      <c r="H77" s="199">
        <v>2.3542946419120744E-2</v>
      </c>
      <c r="I77" s="171">
        <v>2.2137676704979035E-2</v>
      </c>
      <c r="J77" s="199">
        <v>2.0871874026312989E-2</v>
      </c>
    </row>
    <row r="78" spans="2:10" x14ac:dyDescent="0.25">
      <c r="B78" s="1" t="s">
        <v>183</v>
      </c>
      <c r="C78" s="199">
        <v>2.8501185950455026E-2</v>
      </c>
      <c r="D78" s="171">
        <v>1.3310113198158977E-2</v>
      </c>
      <c r="E78" s="171">
        <v>1.184559874736197E-2</v>
      </c>
      <c r="F78" s="199">
        <v>2.8522783163827458E-2</v>
      </c>
      <c r="G78" s="199">
        <v>2.8542455932398254E-2</v>
      </c>
      <c r="H78" s="199">
        <v>2.8438300671204841E-2</v>
      </c>
      <c r="I78" s="171">
        <v>2.8471349173329472E-2</v>
      </c>
      <c r="J78" s="199">
        <v>2.8517448191077262E-2</v>
      </c>
    </row>
    <row r="79" spans="2:10" x14ac:dyDescent="0.25">
      <c r="B79" s="9" t="s">
        <v>204</v>
      </c>
      <c r="C79" s="197">
        <f>SUM(C70:C78)</f>
        <v>0.99999999999999978</v>
      </c>
      <c r="D79" s="197">
        <f>SUM(D70:D78)</f>
        <v>1</v>
      </c>
      <c r="E79" s="197">
        <f t="shared" ref="E79:J79" si="0">SUM(E70:E78)</f>
        <v>1</v>
      </c>
      <c r="F79" s="197">
        <f t="shared" si="0"/>
        <v>0.99999999999999989</v>
      </c>
      <c r="G79" s="197">
        <f t="shared" si="0"/>
        <v>0.99999999999999989</v>
      </c>
      <c r="H79" s="197">
        <f t="shared" si="0"/>
        <v>0.99999999999999978</v>
      </c>
      <c r="I79" s="197">
        <f t="shared" si="0"/>
        <v>0.99999999999999989</v>
      </c>
      <c r="J79" s="197">
        <f t="shared" si="0"/>
        <v>0.99999999999999989</v>
      </c>
    </row>
    <row r="83" spans="4:4" x14ac:dyDescent="0.25">
      <c r="D83" t="s">
        <v>215</v>
      </c>
    </row>
  </sheetData>
  <mergeCells count="17">
    <mergeCell ref="D38:E38"/>
    <mergeCell ref="I38:J38"/>
    <mergeCell ref="C38:C39"/>
    <mergeCell ref="F38:F39"/>
    <mergeCell ref="G38:G39"/>
    <mergeCell ref="H38:H39"/>
    <mergeCell ref="C31:D31"/>
    <mergeCell ref="D7:E7"/>
    <mergeCell ref="C30:I30"/>
    <mergeCell ref="F31:G31"/>
    <mergeCell ref="H31:I31"/>
    <mergeCell ref="D68:E68"/>
    <mergeCell ref="I68:J68"/>
    <mergeCell ref="C68:C69"/>
    <mergeCell ref="F68:F69"/>
    <mergeCell ref="G68:G69"/>
    <mergeCell ref="H68:H6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opLeftCell="B10" zoomScaleNormal="100" workbookViewId="0">
      <selection activeCell="K36" sqref="K36"/>
    </sheetView>
  </sheetViews>
  <sheetFormatPr defaultRowHeight="15" x14ac:dyDescent="0.25"/>
  <cols>
    <col min="1" max="1" width="45.85546875" bestFit="1" customWidth="1"/>
    <col min="2" max="2" width="11.28515625" bestFit="1" customWidth="1"/>
    <col min="3" max="3" width="12.5703125" customWidth="1"/>
    <col min="4" max="4" width="9.5703125" bestFit="1" customWidth="1"/>
    <col min="5" max="5" width="40" bestFit="1" customWidth="1"/>
    <col min="6" max="6" width="10.140625" bestFit="1" customWidth="1"/>
    <col min="7" max="7" width="11.140625" bestFit="1" customWidth="1"/>
    <col min="8" max="8" width="9.5703125" bestFit="1" customWidth="1"/>
    <col min="11" max="11" width="12.7109375" bestFit="1" customWidth="1"/>
  </cols>
  <sheetData>
    <row r="2" spans="1:11" x14ac:dyDescent="0.25">
      <c r="A2" s="328" t="s">
        <v>152</v>
      </c>
      <c r="B2" s="328"/>
      <c r="C2" s="328"/>
      <c r="D2" s="328"/>
      <c r="E2" s="328"/>
    </row>
    <row r="3" spans="1:11" ht="21" customHeight="1" x14ac:dyDescent="0.25">
      <c r="A3" s="328"/>
      <c r="B3" s="328"/>
      <c r="C3" s="328"/>
      <c r="D3" s="328"/>
      <c r="E3" s="328"/>
    </row>
    <row r="4" spans="1:11" ht="23.25" x14ac:dyDescent="0.35">
      <c r="A4" s="329" t="s">
        <v>223</v>
      </c>
      <c r="B4" s="329"/>
      <c r="C4" s="329"/>
      <c r="D4" s="329"/>
      <c r="E4" s="329"/>
    </row>
    <row r="6" spans="1:11" x14ac:dyDescent="0.25">
      <c r="A6" s="341" t="s">
        <v>72</v>
      </c>
      <c r="B6" s="338" t="s">
        <v>2</v>
      </c>
      <c r="C6" s="338"/>
      <c r="E6" s="47"/>
      <c r="F6" s="339" t="s">
        <v>2</v>
      </c>
      <c r="G6" s="340"/>
      <c r="H6" s="46" t="s">
        <v>0</v>
      </c>
    </row>
    <row r="7" spans="1:11" x14ac:dyDescent="0.25">
      <c r="A7" s="342"/>
      <c r="B7" s="142" t="s">
        <v>3</v>
      </c>
      <c r="C7" s="142" t="s">
        <v>4</v>
      </c>
      <c r="E7" s="51"/>
      <c r="F7" s="95" t="s">
        <v>3</v>
      </c>
      <c r="G7" s="96" t="s">
        <v>4</v>
      </c>
      <c r="H7" s="1"/>
      <c r="I7" s="95" t="s">
        <v>3</v>
      </c>
      <c r="J7" s="96" t="s">
        <v>4</v>
      </c>
      <c r="K7" s="46" t="s">
        <v>170</v>
      </c>
    </row>
    <row r="8" spans="1:11" x14ac:dyDescent="0.25">
      <c r="A8" s="12" t="s">
        <v>36</v>
      </c>
      <c r="B8" s="17">
        <v>500</v>
      </c>
      <c r="C8" s="17">
        <v>500</v>
      </c>
      <c r="E8" s="20" t="s">
        <v>124</v>
      </c>
      <c r="F8" s="21">
        <v>26</v>
      </c>
      <c r="G8" s="56">
        <v>26.5</v>
      </c>
      <c r="H8" s="2">
        <f>F8-G8</f>
        <v>-0.5</v>
      </c>
      <c r="K8" s="173">
        <f>((G8*100)/F8)-100</f>
        <v>1.9230769230769198</v>
      </c>
    </row>
    <row r="9" spans="1:11" x14ac:dyDescent="0.25">
      <c r="A9" s="12" t="s">
        <v>37</v>
      </c>
      <c r="B9" s="17">
        <v>4</v>
      </c>
      <c r="C9" s="17">
        <v>3</v>
      </c>
      <c r="E9" s="65" t="s">
        <v>5</v>
      </c>
      <c r="F9" s="141">
        <v>6.5</v>
      </c>
      <c r="G9" s="141">
        <v>7</v>
      </c>
      <c r="H9" s="2"/>
      <c r="I9" s="174" t="s">
        <v>169</v>
      </c>
      <c r="J9" s="174" t="s">
        <v>169</v>
      </c>
      <c r="K9" s="222" t="s">
        <v>184</v>
      </c>
    </row>
    <row r="10" spans="1:11" x14ac:dyDescent="0.25">
      <c r="A10" s="12" t="s">
        <v>38</v>
      </c>
      <c r="B10" s="17">
        <v>26</v>
      </c>
      <c r="C10" s="17">
        <v>26.5</v>
      </c>
      <c r="E10" s="1" t="s">
        <v>6</v>
      </c>
      <c r="F10" s="3" t="s">
        <v>7</v>
      </c>
      <c r="G10" s="3" t="s">
        <v>8</v>
      </c>
      <c r="H10" s="2"/>
      <c r="I10" s="171"/>
      <c r="J10" s="171"/>
      <c r="K10" s="199"/>
    </row>
    <row r="11" spans="1:11" x14ac:dyDescent="0.25">
      <c r="A11" s="12" t="s">
        <v>39</v>
      </c>
      <c r="B11" s="17">
        <v>6.5</v>
      </c>
      <c r="C11" s="17">
        <v>7</v>
      </c>
      <c r="E11" s="1" t="s">
        <v>9</v>
      </c>
      <c r="F11" s="3">
        <v>42.11</v>
      </c>
      <c r="G11" s="3">
        <v>53.08</v>
      </c>
      <c r="H11" s="2">
        <f t="shared" ref="H11:H37" si="0">F11-G11</f>
        <v>-10.969999999999999</v>
      </c>
      <c r="I11" s="171">
        <f>F11/$F$19</f>
        <v>0.50226622137404564</v>
      </c>
      <c r="J11" s="171">
        <f>G11/$G$19</f>
        <v>0.58626021647890436</v>
      </c>
      <c r="K11" s="199">
        <f t="shared" ref="K11:K17" si="1">AVERAGE(I11:J11)</f>
        <v>0.544263218926475</v>
      </c>
    </row>
    <row r="12" spans="1:11" x14ac:dyDescent="0.25">
      <c r="A12" s="12" t="s">
        <v>41</v>
      </c>
      <c r="B12" s="17">
        <v>6</v>
      </c>
      <c r="C12" s="17">
        <v>6.48</v>
      </c>
      <c r="E12" s="1" t="s">
        <v>10</v>
      </c>
      <c r="F12" s="4">
        <v>12.99</v>
      </c>
      <c r="G12" s="3">
        <v>6.68</v>
      </c>
      <c r="H12" s="5">
        <f t="shared" si="0"/>
        <v>6.3100000000000005</v>
      </c>
      <c r="I12" s="171">
        <f t="shared" ref="I12:I18" si="2">F12/$F$19</f>
        <v>0.1549379770992366</v>
      </c>
      <c r="J12" s="171">
        <f t="shared" ref="J12:J18" si="3">G12/$G$19</f>
        <v>7.3779544952507187E-2</v>
      </c>
      <c r="K12" s="199">
        <f t="shared" si="1"/>
        <v>0.11435876102587189</v>
      </c>
    </row>
    <row r="13" spans="1:11" x14ac:dyDescent="0.25">
      <c r="A13" s="12" t="s">
        <v>42</v>
      </c>
      <c r="B13" s="17">
        <v>16</v>
      </c>
      <c r="C13" s="17">
        <v>12</v>
      </c>
      <c r="E13" s="1" t="s">
        <v>11</v>
      </c>
      <c r="F13" s="3">
        <v>19.670000000000002</v>
      </c>
      <c r="G13" s="3">
        <v>20</v>
      </c>
      <c r="H13" s="2">
        <f t="shared" si="0"/>
        <v>-0.32999999999999829</v>
      </c>
      <c r="I13" s="171">
        <f t="shared" si="2"/>
        <v>0.23461354961832054</v>
      </c>
      <c r="J13" s="171">
        <f t="shared" si="3"/>
        <v>0.22089684117517122</v>
      </c>
      <c r="K13" s="199">
        <f t="shared" si="1"/>
        <v>0.22775519539674588</v>
      </c>
    </row>
    <row r="14" spans="1:11" x14ac:dyDescent="0.25">
      <c r="A14" s="12" t="s">
        <v>43</v>
      </c>
      <c r="B14" s="17">
        <v>80</v>
      </c>
      <c r="C14" s="17">
        <v>90</v>
      </c>
      <c r="E14" s="1" t="s">
        <v>12</v>
      </c>
      <c r="F14" s="3">
        <v>0.73</v>
      </c>
      <c r="G14" s="3">
        <v>1.17</v>
      </c>
      <c r="H14" s="2">
        <f t="shared" si="0"/>
        <v>-0.43999999999999995</v>
      </c>
      <c r="I14" s="171">
        <f t="shared" si="2"/>
        <v>8.7070610687022872E-3</v>
      </c>
      <c r="J14" s="171">
        <f t="shared" si="3"/>
        <v>1.2922465208747515E-2</v>
      </c>
      <c r="K14" s="199">
        <f t="shared" si="1"/>
        <v>1.0814763138724901E-2</v>
      </c>
    </row>
    <row r="15" spans="1:11" x14ac:dyDescent="0.25">
      <c r="A15" s="12" t="s">
        <v>44</v>
      </c>
      <c r="B15" s="17">
        <v>7.29</v>
      </c>
      <c r="C15" s="17">
        <v>6</v>
      </c>
      <c r="E15" s="1" t="s">
        <v>13</v>
      </c>
      <c r="F15" s="3">
        <v>2.37</v>
      </c>
      <c r="G15" s="3">
        <v>3.11</v>
      </c>
      <c r="H15" s="2">
        <f t="shared" si="0"/>
        <v>-0.73999999999999977</v>
      </c>
      <c r="I15" s="171">
        <f t="shared" si="2"/>
        <v>2.8268129770992356E-2</v>
      </c>
      <c r="J15" s="171">
        <f t="shared" si="3"/>
        <v>3.4349458802739125E-2</v>
      </c>
      <c r="K15" s="199">
        <f t="shared" si="1"/>
        <v>3.130879428686574E-2</v>
      </c>
    </row>
    <row r="16" spans="1:11" x14ac:dyDescent="0.25">
      <c r="A16" s="12" t="s">
        <v>45</v>
      </c>
      <c r="B16" s="17">
        <v>100</v>
      </c>
      <c r="C16" s="17">
        <v>100</v>
      </c>
      <c r="E16" s="1" t="s">
        <v>14</v>
      </c>
      <c r="F16" s="3">
        <v>1.79</v>
      </c>
      <c r="G16" s="3">
        <v>1.84</v>
      </c>
      <c r="H16" s="2">
        <f t="shared" si="0"/>
        <v>-5.0000000000000044E-2</v>
      </c>
      <c r="I16" s="171">
        <f t="shared" si="2"/>
        <v>2.1350190839694649E-2</v>
      </c>
      <c r="J16" s="171">
        <f t="shared" si="3"/>
        <v>2.0322509388115754E-2</v>
      </c>
      <c r="K16" s="199">
        <f t="shared" si="1"/>
        <v>2.0836350113905201E-2</v>
      </c>
    </row>
    <row r="17" spans="1:11" x14ac:dyDescent="0.25">
      <c r="A17" s="12" t="s">
        <v>46</v>
      </c>
      <c r="B17" s="17">
        <v>30</v>
      </c>
      <c r="C17" s="17">
        <v>50</v>
      </c>
      <c r="E17" s="1" t="s">
        <v>15</v>
      </c>
      <c r="F17" s="3">
        <v>1.79</v>
      </c>
      <c r="G17" s="3">
        <v>2.08</v>
      </c>
      <c r="H17" s="2">
        <f t="shared" si="0"/>
        <v>-0.29000000000000004</v>
      </c>
      <c r="I17" s="171">
        <f t="shared" si="2"/>
        <v>2.1350190839694649E-2</v>
      </c>
      <c r="J17" s="171">
        <f t="shared" si="3"/>
        <v>2.2973271482217807E-2</v>
      </c>
      <c r="K17" s="199">
        <f t="shared" si="1"/>
        <v>2.2161731160956228E-2</v>
      </c>
    </row>
    <row r="18" spans="1:11" x14ac:dyDescent="0.25">
      <c r="A18" s="12" t="s">
        <v>47</v>
      </c>
      <c r="B18" s="17">
        <v>6</v>
      </c>
      <c r="C18" s="17">
        <v>8</v>
      </c>
      <c r="E18" s="9" t="s">
        <v>16</v>
      </c>
      <c r="F18" s="7">
        <v>2.39</v>
      </c>
      <c r="G18" s="7">
        <v>2.58</v>
      </c>
      <c r="H18" s="7">
        <f>F18-G18</f>
        <v>-0.18999999999999995</v>
      </c>
      <c r="I18" s="171">
        <f t="shared" si="2"/>
        <v>2.8506679389312967E-2</v>
      </c>
      <c r="J18" s="171">
        <f t="shared" si="3"/>
        <v>2.8495692511597087E-2</v>
      </c>
      <c r="K18" s="200">
        <f>AVERAGE(I18:J18)</f>
        <v>2.8501185950455026E-2</v>
      </c>
    </row>
    <row r="19" spans="1:11" x14ac:dyDescent="0.25">
      <c r="A19" s="12" t="s">
        <v>222</v>
      </c>
      <c r="B19" s="18">
        <v>21</v>
      </c>
      <c r="C19" s="18">
        <v>24</v>
      </c>
      <c r="E19" s="67" t="s">
        <v>17</v>
      </c>
      <c r="F19" s="139">
        <v>83.840000000000032</v>
      </c>
      <c r="G19" s="140">
        <v>90.539999999999992</v>
      </c>
      <c r="H19" s="140" t="s">
        <v>1</v>
      </c>
      <c r="I19" s="171">
        <f t="shared" ref="I19:I31" si="4">F19/$F$32</f>
        <v>0.90618244703847817</v>
      </c>
      <c r="J19" s="171">
        <f t="shared" ref="J19:J32" si="5">G19/$G$32</f>
        <v>0.92832974469394036</v>
      </c>
      <c r="K19" s="201">
        <f>AVERAGE(I19:J19)</f>
        <v>0.91725609586620926</v>
      </c>
    </row>
    <row r="20" spans="1:11" x14ac:dyDescent="0.25">
      <c r="A20" s="12" t="s">
        <v>54</v>
      </c>
      <c r="B20" s="17">
        <v>25</v>
      </c>
      <c r="C20" s="17">
        <v>25</v>
      </c>
      <c r="E20" s="6" t="s">
        <v>18</v>
      </c>
      <c r="F20" s="3"/>
      <c r="G20" s="3" t="s">
        <v>1</v>
      </c>
      <c r="H20" s="2"/>
      <c r="I20" s="171"/>
      <c r="J20" s="171"/>
      <c r="K20" s="201"/>
    </row>
    <row r="21" spans="1:11" x14ac:dyDescent="0.25">
      <c r="A21" s="12" t="s">
        <v>55</v>
      </c>
      <c r="B21" s="17">
        <v>0</v>
      </c>
      <c r="C21" s="17">
        <v>8</v>
      </c>
      <c r="E21" s="1" t="s">
        <v>19</v>
      </c>
      <c r="F21" s="3"/>
      <c r="G21" s="3" t="s">
        <v>1</v>
      </c>
      <c r="H21" s="2"/>
      <c r="I21" s="171"/>
      <c r="J21" s="171"/>
      <c r="K21" s="201"/>
    </row>
    <row r="22" spans="1:11" x14ac:dyDescent="0.25">
      <c r="A22" s="12" t="s">
        <v>56</v>
      </c>
      <c r="B22" s="17">
        <v>8</v>
      </c>
      <c r="C22" s="17">
        <v>8</v>
      </c>
      <c r="E22" s="1" t="s">
        <v>20</v>
      </c>
      <c r="F22" s="3">
        <v>4.57</v>
      </c>
      <c r="G22" s="3">
        <v>4.25</v>
      </c>
      <c r="H22" s="2">
        <f t="shared" si="0"/>
        <v>0.32000000000000028</v>
      </c>
      <c r="I22" s="171">
        <f>F22/F24</f>
        <v>0.56840796019900497</v>
      </c>
      <c r="J22" s="171">
        <f>G22/G24</f>
        <v>0.67460317460317465</v>
      </c>
      <c r="K22" s="201">
        <f t="shared" ref="K22:K32" si="6">AVERAGE(I22:J22)</f>
        <v>0.62150556740108986</v>
      </c>
    </row>
    <row r="23" spans="1:11" x14ac:dyDescent="0.25">
      <c r="A23" s="12" t="s">
        <v>57</v>
      </c>
      <c r="B23" s="17">
        <v>0</v>
      </c>
      <c r="C23" s="17">
        <v>0</v>
      </c>
      <c r="E23" s="6" t="s">
        <v>21</v>
      </c>
      <c r="F23" s="7">
        <v>3.47</v>
      </c>
      <c r="G23" s="7">
        <v>2.0499999999999998</v>
      </c>
      <c r="H23" s="2">
        <f t="shared" si="0"/>
        <v>1.4200000000000004</v>
      </c>
      <c r="I23" s="171">
        <f>F23/F24</f>
        <v>0.43159203980099498</v>
      </c>
      <c r="J23" s="171">
        <f>G23/G24</f>
        <v>0.32539682539682535</v>
      </c>
      <c r="K23" s="201">
        <f t="shared" si="6"/>
        <v>0.37849443259891014</v>
      </c>
    </row>
    <row r="24" spans="1:11" x14ac:dyDescent="0.25">
      <c r="A24" s="12" t="s">
        <v>58</v>
      </c>
      <c r="B24" s="19">
        <v>140</v>
      </c>
      <c r="C24" s="19">
        <v>50</v>
      </c>
      <c r="E24" s="6" t="s">
        <v>22</v>
      </c>
      <c r="F24" s="3">
        <v>8.0400000000000009</v>
      </c>
      <c r="G24" s="3">
        <v>6.3</v>
      </c>
      <c r="H24" s="2"/>
      <c r="I24" s="171">
        <f t="shared" si="4"/>
        <v>8.6900129701686091E-2</v>
      </c>
      <c r="J24" s="171">
        <f t="shared" si="5"/>
        <v>6.4595509074131044E-2</v>
      </c>
      <c r="K24" s="201">
        <f t="shared" si="6"/>
        <v>7.574781938790856E-2</v>
      </c>
    </row>
    <row r="25" spans="1:11" x14ac:dyDescent="0.25">
      <c r="A25" s="12" t="s">
        <v>59</v>
      </c>
      <c r="B25" s="19">
        <v>135</v>
      </c>
      <c r="C25" s="19">
        <v>250</v>
      </c>
      <c r="E25" s="1" t="s">
        <v>23</v>
      </c>
      <c r="F25" s="3"/>
      <c r="G25" s="3" t="s">
        <v>1</v>
      </c>
      <c r="H25" s="2"/>
      <c r="I25" s="171"/>
      <c r="J25" s="171"/>
      <c r="K25" s="201"/>
    </row>
    <row r="26" spans="1:11" x14ac:dyDescent="0.25">
      <c r="A26" s="12" t="s">
        <v>60</v>
      </c>
      <c r="B26" s="19">
        <v>5360</v>
      </c>
      <c r="C26" s="19">
        <v>7000</v>
      </c>
      <c r="E26" s="1" t="s">
        <v>24</v>
      </c>
      <c r="F26" s="3">
        <v>0.3</v>
      </c>
      <c r="G26" s="3">
        <v>0.31</v>
      </c>
      <c r="H26" s="2">
        <f t="shared" si="0"/>
        <v>-1.0000000000000009E-2</v>
      </c>
      <c r="I26" s="171">
        <f>F26/F29</f>
        <v>0.46875</v>
      </c>
      <c r="J26" s="171">
        <f>G26/G29</f>
        <v>0.44927536231884063</v>
      </c>
      <c r="K26" s="201">
        <f t="shared" si="6"/>
        <v>0.45901268115942029</v>
      </c>
    </row>
    <row r="27" spans="1:11" x14ac:dyDescent="0.25">
      <c r="A27" s="12" t="s">
        <v>61</v>
      </c>
      <c r="B27" s="17">
        <v>220</v>
      </c>
      <c r="C27" s="17">
        <v>220</v>
      </c>
      <c r="E27" s="1" t="s">
        <v>25</v>
      </c>
      <c r="F27" s="3">
        <v>0.14000000000000001</v>
      </c>
      <c r="G27" s="3">
        <v>0.16</v>
      </c>
      <c r="H27" s="2">
        <f t="shared" si="0"/>
        <v>-1.999999999999999E-2</v>
      </c>
      <c r="I27" s="171">
        <f>F27/F29</f>
        <v>0.21875000000000003</v>
      </c>
      <c r="J27" s="171">
        <f>G27/G29</f>
        <v>0.23188405797101452</v>
      </c>
      <c r="K27" s="201">
        <f t="shared" si="6"/>
        <v>0.22531702898550726</v>
      </c>
    </row>
    <row r="28" spans="1:11" x14ac:dyDescent="0.25">
      <c r="A28" s="12" t="s">
        <v>62</v>
      </c>
      <c r="B28" s="17">
        <v>4</v>
      </c>
      <c r="C28" s="17">
        <v>5</v>
      </c>
      <c r="E28" s="6" t="s">
        <v>26</v>
      </c>
      <c r="F28" s="7">
        <v>0.2</v>
      </c>
      <c r="G28" s="7">
        <v>0.22</v>
      </c>
      <c r="H28" s="2">
        <f t="shared" si="0"/>
        <v>-1.999999999999999E-2</v>
      </c>
      <c r="I28" s="171">
        <f>F28/F29</f>
        <v>0.3125</v>
      </c>
      <c r="J28" s="171">
        <f>G28/G29</f>
        <v>0.31884057971014496</v>
      </c>
      <c r="K28" s="201">
        <f t="shared" si="6"/>
        <v>0.31567028985507251</v>
      </c>
    </row>
    <row r="29" spans="1:11" x14ac:dyDescent="0.25">
      <c r="A29" s="12" t="s">
        <v>63</v>
      </c>
      <c r="B29" s="15">
        <v>0</v>
      </c>
      <c r="C29" s="15">
        <v>0</v>
      </c>
      <c r="E29" s="67" t="s">
        <v>27</v>
      </c>
      <c r="F29" s="66">
        <v>0.64</v>
      </c>
      <c r="G29" s="66">
        <v>0.69</v>
      </c>
      <c r="H29" s="66">
        <f>F29-G29</f>
        <v>-4.9999999999999933E-2</v>
      </c>
      <c r="I29" s="171">
        <f t="shared" si="4"/>
        <v>6.9174232598357083E-3</v>
      </c>
      <c r="J29" s="171">
        <f t="shared" si="5"/>
        <v>7.0747462319286376E-3</v>
      </c>
      <c r="K29" s="201">
        <f t="shared" si="6"/>
        <v>6.9960847458821734E-3</v>
      </c>
    </row>
    <row r="30" spans="1:11" x14ac:dyDescent="0.25">
      <c r="A30" s="12" t="s">
        <v>64</v>
      </c>
      <c r="B30" s="15">
        <v>10560</v>
      </c>
      <c r="C30" s="15">
        <v>13200</v>
      </c>
      <c r="E30" s="6" t="s">
        <v>28</v>
      </c>
      <c r="F30" s="7">
        <v>8.6800000000000015</v>
      </c>
      <c r="G30" s="7">
        <v>6.99</v>
      </c>
      <c r="H30" s="2">
        <f t="shared" si="0"/>
        <v>1.6900000000000013</v>
      </c>
      <c r="I30" s="171">
        <f t="shared" si="4"/>
        <v>9.3817552961521805E-2</v>
      </c>
      <c r="J30" s="171">
        <f t="shared" si="5"/>
        <v>7.167025530605968E-2</v>
      </c>
      <c r="K30" s="201">
        <f t="shared" si="6"/>
        <v>8.2743904133790736E-2</v>
      </c>
    </row>
    <row r="31" spans="1:11" x14ac:dyDescent="0.25">
      <c r="A31" s="12" t="s">
        <v>65</v>
      </c>
      <c r="B31" s="15">
        <v>880</v>
      </c>
      <c r="C31" s="15">
        <v>1100</v>
      </c>
      <c r="E31" s="6" t="s">
        <v>29</v>
      </c>
      <c r="F31" s="7">
        <v>91.880000000000038</v>
      </c>
      <c r="G31" s="7">
        <v>96.839999999999989</v>
      </c>
      <c r="H31" s="2">
        <f>F31-G31</f>
        <v>-4.9599999999999511</v>
      </c>
      <c r="I31" s="171">
        <f t="shared" si="4"/>
        <v>0.99308257674016431</v>
      </c>
      <c r="J31" s="171">
        <f t="shared" si="5"/>
        <v>0.99292525376807139</v>
      </c>
      <c r="K31" s="201">
        <f t="shared" si="6"/>
        <v>0.99300391525411791</v>
      </c>
    </row>
    <row r="32" spans="1:11" x14ac:dyDescent="0.25">
      <c r="A32" s="12" t="s">
        <v>66</v>
      </c>
      <c r="B32" s="15">
        <v>11440</v>
      </c>
      <c r="C32" s="15">
        <v>14300</v>
      </c>
      <c r="E32" s="67" t="s">
        <v>30</v>
      </c>
      <c r="F32" s="66">
        <v>92.520000000000039</v>
      </c>
      <c r="G32" s="66">
        <v>97.529999999999987</v>
      </c>
      <c r="H32" s="66">
        <f t="shared" si="0"/>
        <v>-5.0099999999999483</v>
      </c>
      <c r="I32" s="171">
        <f>F32/$F$32</f>
        <v>1</v>
      </c>
      <c r="J32" s="171">
        <f t="shared" si="5"/>
        <v>1</v>
      </c>
      <c r="K32" s="201">
        <f t="shared" si="6"/>
        <v>1</v>
      </c>
    </row>
    <row r="33" spans="1:8" x14ac:dyDescent="0.25">
      <c r="A33" s="12" t="s">
        <v>67</v>
      </c>
      <c r="B33" s="16">
        <v>0.88</v>
      </c>
      <c r="C33" s="16">
        <v>1.0792452830188679</v>
      </c>
      <c r="E33" s="53" t="s">
        <v>31</v>
      </c>
      <c r="F33" s="54">
        <v>13</v>
      </c>
      <c r="G33" s="54">
        <v>12.9</v>
      </c>
      <c r="H33" s="55">
        <f t="shared" si="0"/>
        <v>9.9999999999999645E-2</v>
      </c>
    </row>
    <row r="34" spans="1:8" x14ac:dyDescent="0.25">
      <c r="A34" s="12" t="s">
        <v>69</v>
      </c>
      <c r="B34" s="16">
        <v>0.28000000000000003</v>
      </c>
      <c r="C34" s="16">
        <v>0.1</v>
      </c>
      <c r="E34" s="53" t="s">
        <v>32</v>
      </c>
      <c r="F34" s="54">
        <v>84.5</v>
      </c>
      <c r="G34" s="54">
        <v>90.3</v>
      </c>
      <c r="H34" s="55">
        <f t="shared" si="0"/>
        <v>-5.7999999999999972</v>
      </c>
    </row>
    <row r="35" spans="1:8" x14ac:dyDescent="0.25">
      <c r="A35" s="12" t="s">
        <v>70</v>
      </c>
      <c r="B35" s="16">
        <v>0.27</v>
      </c>
      <c r="C35" s="16">
        <v>0.5</v>
      </c>
      <c r="E35" s="9" t="s">
        <v>33</v>
      </c>
      <c r="F35" s="7">
        <v>0.65999999999996817</v>
      </c>
      <c r="G35" s="7">
        <v>-0.23999999999999488</v>
      </c>
      <c r="H35" s="8">
        <f t="shared" si="0"/>
        <v>0.89999999999996305</v>
      </c>
    </row>
    <row r="36" spans="1:8" x14ac:dyDescent="0.25">
      <c r="A36" t="s">
        <v>71</v>
      </c>
      <c r="B36">
        <v>10.72</v>
      </c>
      <c r="C36">
        <v>14</v>
      </c>
      <c r="E36" s="52" t="s">
        <v>34</v>
      </c>
      <c r="F36" s="48">
        <v>-7.3800000000000381</v>
      </c>
      <c r="G36" s="48">
        <v>-6.539999999999992</v>
      </c>
      <c r="H36" s="49">
        <f t="shared" si="0"/>
        <v>-0.84000000000004604</v>
      </c>
    </row>
    <row r="37" spans="1:8" x14ac:dyDescent="0.25">
      <c r="E37" s="9" t="s">
        <v>35</v>
      </c>
      <c r="F37" s="7">
        <v>-8.0200000000000387</v>
      </c>
      <c r="G37" s="7">
        <v>-7.2299999999999898</v>
      </c>
      <c r="H37" s="8">
        <f t="shared" si="0"/>
        <v>-0.79000000000004889</v>
      </c>
    </row>
  </sheetData>
  <mergeCells count="5">
    <mergeCell ref="A2:E3"/>
    <mergeCell ref="A4:E4"/>
    <mergeCell ref="F6:G6"/>
    <mergeCell ref="B6:C6"/>
    <mergeCell ref="A6:A7"/>
  </mergeCells>
  <conditionalFormatting sqref="F35:G36">
    <cfRule type="cellIs" dxfId="85" priority="2" stopIfTrue="1" operator="lessThan">
      <formula>0</formula>
    </cfRule>
  </conditionalFormatting>
  <conditionalFormatting sqref="G35">
    <cfRule type="cellIs" dxfId="84" priority="4" stopIfTrue="1" operator="lessThan">
      <formula>0</formula>
    </cfRule>
  </conditionalFormatting>
  <conditionalFormatting sqref="G35">
    <cfRule type="cellIs" dxfId="83" priority="3" stopIfTrue="1" operator="lessThan">
      <formula>0</formula>
    </cfRule>
  </conditionalFormatting>
  <conditionalFormatting sqref="F37:G37">
    <cfRule type="cellIs" dxfId="8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81" orientation="landscape" r:id="rId1"/>
  <rowBreaks count="1" manualBreakCount="1">
    <brk id="3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B1" workbookViewId="0">
      <selection activeCell="I24" sqref="I24"/>
    </sheetView>
  </sheetViews>
  <sheetFormatPr defaultRowHeight="15" x14ac:dyDescent="0.25"/>
  <cols>
    <col min="1" max="1" width="49" customWidth="1"/>
    <col min="2" max="2" width="11.7109375" bestFit="1" customWidth="1"/>
    <col min="4" max="4" width="51" customWidth="1"/>
    <col min="5" max="5" width="15.42578125" bestFit="1" customWidth="1"/>
    <col min="6" max="7" width="11.140625" customWidth="1"/>
    <col min="8" max="8" width="15.42578125" bestFit="1" customWidth="1"/>
    <col min="13" max="13" width="40" bestFit="1" customWidth="1"/>
    <col min="14" max="14" width="11.140625" bestFit="1" customWidth="1"/>
  </cols>
  <sheetData>
    <row r="1" spans="1:11" ht="21" x14ac:dyDescent="0.25">
      <c r="A1" s="328" t="s">
        <v>152</v>
      </c>
      <c r="B1" s="328"/>
      <c r="C1" s="328"/>
      <c r="D1" s="328"/>
      <c r="E1" s="328"/>
      <c r="F1" s="217"/>
      <c r="G1" s="217"/>
    </row>
    <row r="2" spans="1:11" ht="21" x14ac:dyDescent="0.25">
      <c r="A2" s="328"/>
      <c r="B2" s="328"/>
      <c r="C2" s="328"/>
      <c r="D2" s="328"/>
      <c r="E2" s="328"/>
      <c r="F2" s="217"/>
      <c r="G2" s="217"/>
    </row>
    <row r="3" spans="1:11" ht="21" x14ac:dyDescent="0.35">
      <c r="A3" s="329" t="s">
        <v>224</v>
      </c>
      <c r="B3" s="329"/>
      <c r="C3" s="329"/>
      <c r="D3" s="329"/>
      <c r="E3" s="329"/>
      <c r="F3" s="218"/>
      <c r="G3" s="218"/>
    </row>
    <row r="5" spans="1:11" x14ac:dyDescent="0.25">
      <c r="A5" s="142" t="s">
        <v>72</v>
      </c>
      <c r="B5" s="144" t="s">
        <v>4</v>
      </c>
      <c r="D5" s="51" t="s">
        <v>153</v>
      </c>
      <c r="E5" s="47"/>
      <c r="F5" s="184"/>
      <c r="G5" s="184"/>
    </row>
    <row r="6" spans="1:11" x14ac:dyDescent="0.25">
      <c r="A6" s="12" t="s">
        <v>39</v>
      </c>
      <c r="B6" s="28">
        <v>25</v>
      </c>
      <c r="D6" s="57"/>
      <c r="E6" s="47"/>
      <c r="F6" s="184"/>
      <c r="G6" s="184"/>
      <c r="H6" s="347" t="s">
        <v>169</v>
      </c>
      <c r="I6" s="347"/>
      <c r="J6" s="347"/>
      <c r="K6" s="347"/>
    </row>
    <row r="7" spans="1:11" x14ac:dyDescent="0.25">
      <c r="A7" s="12" t="s">
        <v>41</v>
      </c>
      <c r="B7" s="28">
        <v>1.4</v>
      </c>
      <c r="D7" s="51"/>
      <c r="E7" s="47" t="s">
        <v>230</v>
      </c>
      <c r="F7" s="343" t="s">
        <v>201</v>
      </c>
      <c r="G7" s="344"/>
      <c r="H7" s="47" t="s">
        <v>230</v>
      </c>
      <c r="I7" s="343" t="s">
        <v>201</v>
      </c>
      <c r="J7" s="344"/>
      <c r="K7" s="227"/>
    </row>
    <row r="8" spans="1:11" x14ac:dyDescent="0.25">
      <c r="A8" s="12" t="s">
        <v>42</v>
      </c>
      <c r="B8" s="28">
        <v>12</v>
      </c>
      <c r="D8" s="57" t="s">
        <v>5</v>
      </c>
      <c r="E8" s="47">
        <v>22</v>
      </c>
      <c r="F8" s="345">
        <v>25</v>
      </c>
      <c r="G8" s="345"/>
      <c r="H8" s="171">
        <f>E8/$E$17</f>
        <v>6.5476190476190474</v>
      </c>
      <c r="I8" s="346">
        <v>25</v>
      </c>
      <c r="J8" s="346"/>
      <c r="K8" s="194"/>
    </row>
    <row r="9" spans="1:11" x14ac:dyDescent="0.25">
      <c r="A9" s="12" t="s">
        <v>43</v>
      </c>
      <c r="B9" s="30">
        <v>90</v>
      </c>
      <c r="D9" s="223" t="s">
        <v>6</v>
      </c>
      <c r="E9" s="224" t="s">
        <v>7</v>
      </c>
      <c r="F9" s="224" t="s">
        <v>125</v>
      </c>
      <c r="G9" s="224" t="s">
        <v>126</v>
      </c>
      <c r="H9" s="171"/>
      <c r="I9" s="141" t="s">
        <v>125</v>
      </c>
      <c r="J9" s="141" t="s">
        <v>126</v>
      </c>
      <c r="K9" s="227" t="s">
        <v>196</v>
      </c>
    </row>
    <row r="10" spans="1:11" x14ac:dyDescent="0.25">
      <c r="A10" s="12" t="s">
        <v>46</v>
      </c>
      <c r="B10" s="28">
        <v>50</v>
      </c>
      <c r="D10" s="1" t="s">
        <v>73</v>
      </c>
      <c r="E10" s="22">
        <v>83.85</v>
      </c>
      <c r="F10" s="194">
        <v>83.85</v>
      </c>
      <c r="G10" s="225">
        <v>0</v>
      </c>
      <c r="H10" s="171">
        <f>E10/$E$19</f>
        <v>0.52152008956337859</v>
      </c>
      <c r="I10" s="171">
        <f>F10/$F$19</f>
        <v>0.57083531894615014</v>
      </c>
      <c r="J10" s="228">
        <f>G10/$G$19</f>
        <v>0</v>
      </c>
      <c r="K10" s="229">
        <f>AVERAGE(H10:I10)</f>
        <v>0.54617770425476442</v>
      </c>
    </row>
    <row r="11" spans="1:11" x14ac:dyDescent="0.25">
      <c r="A11" s="12" t="s">
        <v>47</v>
      </c>
      <c r="B11" s="28">
        <v>8</v>
      </c>
      <c r="D11" s="1" t="s">
        <v>74</v>
      </c>
      <c r="E11" s="22">
        <v>59.48</v>
      </c>
      <c r="F11" s="194">
        <v>45.99</v>
      </c>
      <c r="G11" s="225">
        <v>0</v>
      </c>
      <c r="H11" s="171">
        <f t="shared" ref="H11:H18" si="0">E11/$E$19</f>
        <v>0.36994651076004481</v>
      </c>
      <c r="I11" s="171">
        <f t="shared" ref="I11:I18" si="1">F11/$F$19</f>
        <v>0.31309142896044656</v>
      </c>
      <c r="J11" s="228">
        <f t="shared" ref="J11:J18" si="2">G11/$G$19</f>
        <v>0</v>
      </c>
      <c r="K11" s="229">
        <f t="shared" ref="K11:K30" si="3">AVERAGE(H11:I11)</f>
        <v>0.34151896986024566</v>
      </c>
    </row>
    <row r="12" spans="1:11" x14ac:dyDescent="0.25">
      <c r="A12" s="12" t="s">
        <v>49</v>
      </c>
      <c r="B12" s="25">
        <v>41</v>
      </c>
      <c r="D12" s="1" t="s">
        <v>75</v>
      </c>
      <c r="E12" s="22">
        <v>3.74</v>
      </c>
      <c r="F12" s="194">
        <v>3.74</v>
      </c>
      <c r="G12" s="225">
        <v>3.74</v>
      </c>
      <c r="H12" s="171">
        <f t="shared" si="0"/>
        <v>2.3261599701455409E-2</v>
      </c>
      <c r="I12" s="171">
        <f t="shared" si="1"/>
        <v>2.546122949145619E-2</v>
      </c>
      <c r="J12" s="228">
        <f t="shared" si="2"/>
        <v>0.365234375</v>
      </c>
      <c r="K12" s="229">
        <f t="shared" si="3"/>
        <v>2.4361414596455799E-2</v>
      </c>
    </row>
    <row r="13" spans="1:11" x14ac:dyDescent="0.25">
      <c r="A13" s="12" t="s">
        <v>50</v>
      </c>
      <c r="B13" s="25">
        <v>6.89</v>
      </c>
      <c r="D13" s="1" t="s">
        <v>76</v>
      </c>
      <c r="E13" s="22">
        <v>6.81</v>
      </c>
      <c r="F13" s="194">
        <v>6.81</v>
      </c>
      <c r="G13" s="225">
        <v>0</v>
      </c>
      <c r="H13" s="171">
        <f t="shared" si="0"/>
        <v>4.2356014429655434E-2</v>
      </c>
      <c r="I13" s="171">
        <f t="shared" si="1"/>
        <v>4.6361222683640811E-2</v>
      </c>
      <c r="J13" s="228">
        <f t="shared" si="2"/>
        <v>0</v>
      </c>
      <c r="K13" s="229">
        <f t="shared" si="3"/>
        <v>4.4358618556648119E-2</v>
      </c>
    </row>
    <row r="14" spans="1:11" x14ac:dyDescent="0.25">
      <c r="A14" s="12" t="s">
        <v>51</v>
      </c>
      <c r="B14" s="25">
        <v>4000</v>
      </c>
      <c r="D14" s="1" t="s">
        <v>77</v>
      </c>
      <c r="E14" s="22">
        <v>0.48</v>
      </c>
      <c r="F14" s="194">
        <v>0.48</v>
      </c>
      <c r="G14" s="225">
        <v>0.48</v>
      </c>
      <c r="H14" s="171">
        <f t="shared" si="0"/>
        <v>2.9854459509889293E-3</v>
      </c>
      <c r="I14" s="171">
        <f t="shared" si="1"/>
        <v>3.2677513785826125E-3</v>
      </c>
      <c r="J14" s="228">
        <f t="shared" si="2"/>
        <v>4.6875E-2</v>
      </c>
      <c r="K14" s="229">
        <f t="shared" si="3"/>
        <v>3.1265986647857711E-3</v>
      </c>
    </row>
    <row r="15" spans="1:11" x14ac:dyDescent="0.25">
      <c r="A15" s="12" t="s">
        <v>52</v>
      </c>
      <c r="B15" s="27">
        <v>6.5</v>
      </c>
      <c r="D15" s="1" t="s">
        <v>78</v>
      </c>
      <c r="E15" s="22">
        <v>0.39</v>
      </c>
      <c r="F15" s="194">
        <v>0.39</v>
      </c>
      <c r="G15" s="225">
        <v>0.39</v>
      </c>
      <c r="H15" s="171">
        <f t="shared" si="0"/>
        <v>2.4256748351785054E-3</v>
      </c>
      <c r="I15" s="171">
        <f t="shared" si="1"/>
        <v>2.6550479950983728E-3</v>
      </c>
      <c r="J15" s="228">
        <f t="shared" si="2"/>
        <v>3.80859375E-2</v>
      </c>
      <c r="K15" s="229">
        <f t="shared" si="3"/>
        <v>2.5403614151384389E-3</v>
      </c>
    </row>
    <row r="16" spans="1:11" x14ac:dyDescent="0.25">
      <c r="A16" s="12" t="s">
        <v>54</v>
      </c>
      <c r="B16" s="27">
        <v>25</v>
      </c>
      <c r="D16" s="1" t="s">
        <v>79</v>
      </c>
      <c r="E16" s="22">
        <v>0.53</v>
      </c>
      <c r="F16" s="194">
        <v>0.53</v>
      </c>
      <c r="G16" s="225">
        <v>0.53</v>
      </c>
      <c r="H16" s="171">
        <f t="shared" si="0"/>
        <v>3.2964299042169431E-3</v>
      </c>
      <c r="I16" s="171">
        <f t="shared" si="1"/>
        <v>3.6081421471849682E-3</v>
      </c>
      <c r="J16" s="228">
        <f t="shared" si="2"/>
        <v>5.17578125E-2</v>
      </c>
      <c r="K16" s="229">
        <f t="shared" si="3"/>
        <v>3.4522860257009558E-3</v>
      </c>
    </row>
    <row r="17" spans="1:14" x14ac:dyDescent="0.25">
      <c r="A17" s="12" t="s">
        <v>55</v>
      </c>
      <c r="B17" s="27">
        <v>8</v>
      </c>
      <c r="D17" s="1" t="s">
        <v>80</v>
      </c>
      <c r="E17" s="22">
        <v>3.36</v>
      </c>
      <c r="F17" s="194">
        <v>3.36</v>
      </c>
      <c r="G17" s="225">
        <v>3.36</v>
      </c>
      <c r="H17" s="171">
        <f t="shared" si="0"/>
        <v>2.0898121656922505E-2</v>
      </c>
      <c r="I17" s="171">
        <f t="shared" si="1"/>
        <v>2.2874259650078287E-2</v>
      </c>
      <c r="J17" s="228">
        <f t="shared" si="2"/>
        <v>0.328125</v>
      </c>
      <c r="K17" s="229">
        <f t="shared" si="3"/>
        <v>2.1886190653500396E-2</v>
      </c>
    </row>
    <row r="18" spans="1:14" x14ac:dyDescent="0.25">
      <c r="A18" s="12" t="s">
        <v>56</v>
      </c>
      <c r="B18" s="28">
        <v>8</v>
      </c>
      <c r="D18" s="1" t="s">
        <v>81</v>
      </c>
      <c r="E18" s="22">
        <v>2.14</v>
      </c>
      <c r="F18" s="194">
        <v>1.74</v>
      </c>
      <c r="G18" s="225">
        <v>1.74</v>
      </c>
      <c r="H18" s="171">
        <f t="shared" si="0"/>
        <v>1.3310113198158977E-2</v>
      </c>
      <c r="I18" s="171">
        <f t="shared" si="1"/>
        <v>1.184559874736197E-2</v>
      </c>
      <c r="J18" s="228">
        <f t="shared" si="2"/>
        <v>0.169921875</v>
      </c>
      <c r="K18" s="229">
        <f t="shared" si="3"/>
        <v>1.2577855972760473E-2</v>
      </c>
    </row>
    <row r="19" spans="1:14" x14ac:dyDescent="0.25">
      <c r="A19" s="13" t="s">
        <v>57</v>
      </c>
      <c r="B19" s="29">
        <v>0</v>
      </c>
      <c r="D19" s="9" t="s">
        <v>17</v>
      </c>
      <c r="E19" s="23">
        <v>160.77999999999997</v>
      </c>
      <c r="F19" s="194">
        <v>146.89000000000001</v>
      </c>
      <c r="G19" s="225">
        <v>10.24</v>
      </c>
      <c r="H19" s="171">
        <f t="shared" ref="H19:H31" si="4">E19/$E$31</f>
        <v>0.97448330201830413</v>
      </c>
      <c r="I19" s="171">
        <f t="shared" ref="I19:I31" si="5">F19/$F$31</f>
        <v>0.97284588383336645</v>
      </c>
      <c r="J19" s="228">
        <f t="shared" ref="J19:J31" si="6">G19/$G$31</f>
        <v>0.71408647140864712</v>
      </c>
      <c r="K19" s="229">
        <f t="shared" si="3"/>
        <v>0.97366459292583529</v>
      </c>
    </row>
    <row r="20" spans="1:14" x14ac:dyDescent="0.25">
      <c r="A20" s="12" t="s">
        <v>58</v>
      </c>
      <c r="B20" s="28">
        <v>20</v>
      </c>
      <c r="D20" s="67" t="s">
        <v>18</v>
      </c>
      <c r="E20" s="161"/>
      <c r="F20" s="161" t="s">
        <v>1</v>
      </c>
      <c r="G20" s="161" t="s">
        <v>1</v>
      </c>
      <c r="H20" s="171"/>
      <c r="I20" s="171"/>
      <c r="J20" s="228"/>
      <c r="K20" s="229"/>
    </row>
    <row r="21" spans="1:14" x14ac:dyDescent="0.25">
      <c r="A21" s="12" t="s">
        <v>59</v>
      </c>
      <c r="B21" s="28">
        <v>60</v>
      </c>
      <c r="D21" s="6" t="s">
        <v>19</v>
      </c>
      <c r="E21" s="22"/>
      <c r="F21" s="194" t="s">
        <v>1</v>
      </c>
      <c r="G21" s="225"/>
      <c r="H21" s="171"/>
      <c r="I21" s="171"/>
      <c r="J21" s="228"/>
      <c r="K21" s="229"/>
    </row>
    <row r="22" spans="1:14" x14ac:dyDescent="0.25">
      <c r="A22" s="12" t="s">
        <v>60</v>
      </c>
      <c r="B22" s="28">
        <v>1870</v>
      </c>
      <c r="D22" s="1" t="s">
        <v>20</v>
      </c>
      <c r="E22" s="22">
        <v>0.74</v>
      </c>
      <c r="F22" s="194">
        <v>0.74</v>
      </c>
      <c r="G22" s="225">
        <v>0.74</v>
      </c>
      <c r="H22" s="171">
        <f>E22/E24</f>
        <v>0.2587412587412587</v>
      </c>
      <c r="I22" s="171">
        <f>F22/F24</f>
        <v>0.2587412587412587</v>
      </c>
      <c r="J22" s="228">
        <f>G22/G24</f>
        <v>0.2587412587412587</v>
      </c>
      <c r="K22" s="229">
        <f t="shared" si="3"/>
        <v>0.2587412587412587</v>
      </c>
    </row>
    <row r="23" spans="1:14" x14ac:dyDescent="0.25">
      <c r="A23" s="12" t="s">
        <v>61</v>
      </c>
      <c r="B23" s="30">
        <v>220</v>
      </c>
      <c r="D23" s="1" t="s">
        <v>21</v>
      </c>
      <c r="E23" s="22">
        <v>2.12</v>
      </c>
      <c r="F23" s="194">
        <v>2.12</v>
      </c>
      <c r="G23" s="225">
        <v>2.12</v>
      </c>
      <c r="H23" s="171">
        <f>E23/E24</f>
        <v>0.74125874125874125</v>
      </c>
      <c r="I23" s="171">
        <f>F23/F24</f>
        <v>0.74125874125874125</v>
      </c>
      <c r="J23" s="228">
        <f>G23/G24</f>
        <v>0.74125874125874125</v>
      </c>
      <c r="K23" s="229">
        <f t="shared" si="3"/>
        <v>0.74125874125874125</v>
      </c>
    </row>
    <row r="24" spans="1:14" x14ac:dyDescent="0.25">
      <c r="A24" s="12" t="s">
        <v>62</v>
      </c>
      <c r="B24" s="30">
        <v>2</v>
      </c>
      <c r="D24" s="6" t="s">
        <v>22</v>
      </c>
      <c r="E24" s="23">
        <v>2.8600000000000003</v>
      </c>
      <c r="F24" s="194">
        <v>2.8600000000000003</v>
      </c>
      <c r="G24" s="225">
        <v>2.8600000000000003</v>
      </c>
      <c r="H24" s="171">
        <f t="shared" si="4"/>
        <v>1.7334383902054672E-2</v>
      </c>
      <c r="I24" s="171">
        <f t="shared" si="5"/>
        <v>1.8941651765017553E-2</v>
      </c>
      <c r="J24" s="228">
        <f t="shared" si="6"/>
        <v>0.19944211994421202</v>
      </c>
      <c r="K24" s="229">
        <f t="shared" si="3"/>
        <v>1.8138017833536114E-2</v>
      </c>
      <c r="M24" s="10"/>
      <c r="N24" s="10"/>
    </row>
    <row r="25" spans="1:14" x14ac:dyDescent="0.25">
      <c r="A25" s="12" t="s">
        <v>63</v>
      </c>
      <c r="B25" s="30">
        <v>0</v>
      </c>
      <c r="D25" s="6" t="s">
        <v>23</v>
      </c>
      <c r="E25" s="22"/>
      <c r="F25" s="194" t="s">
        <v>1</v>
      </c>
      <c r="G25" s="225"/>
      <c r="H25" s="171"/>
      <c r="I25" s="171"/>
      <c r="J25" s="228"/>
      <c r="K25" s="229"/>
    </row>
    <row r="26" spans="1:14" x14ac:dyDescent="0.25">
      <c r="A26" s="12" t="s">
        <v>64</v>
      </c>
      <c r="B26" s="28">
        <f t="shared" ref="B26" si="7">B23*B24*12</f>
        <v>5280</v>
      </c>
      <c r="D26" s="1" t="s">
        <v>24</v>
      </c>
      <c r="E26" s="22">
        <v>0.18</v>
      </c>
      <c r="F26" s="194">
        <v>0.18</v>
      </c>
      <c r="G26" s="225">
        <v>0.18</v>
      </c>
      <c r="H26" s="171">
        <f>E26/E28</f>
        <v>0.13333333333333333</v>
      </c>
      <c r="I26" s="171">
        <f>F26/F28</f>
        <v>0.14516129032258063</v>
      </c>
      <c r="J26" s="228">
        <f>G26/G28</f>
        <v>0.14516129032258063</v>
      </c>
      <c r="K26" s="229">
        <f t="shared" si="3"/>
        <v>0.13924731182795697</v>
      </c>
    </row>
    <row r="27" spans="1:14" x14ac:dyDescent="0.25">
      <c r="A27" s="12" t="s">
        <v>65</v>
      </c>
      <c r="B27" s="28">
        <f t="shared" ref="B27" si="8">B23*B24</f>
        <v>440</v>
      </c>
      <c r="D27" s="1" t="s">
        <v>82</v>
      </c>
      <c r="E27" s="22">
        <v>1.17</v>
      </c>
      <c r="F27" s="194">
        <v>1.06</v>
      </c>
      <c r="G27" s="225">
        <v>1.06</v>
      </c>
      <c r="H27" s="171">
        <f>E27/E28</f>
        <v>0.8666666666666667</v>
      </c>
      <c r="I27" s="171">
        <f>F27/F28</f>
        <v>0.85483870967741937</v>
      </c>
      <c r="J27" s="228">
        <f>G27/G28</f>
        <v>0.85483870967741937</v>
      </c>
      <c r="K27" s="229">
        <f t="shared" si="3"/>
        <v>0.86075268817204309</v>
      </c>
    </row>
    <row r="28" spans="1:14" x14ac:dyDescent="0.25">
      <c r="A28" s="12" t="s">
        <v>66</v>
      </c>
      <c r="B28" s="28">
        <f t="shared" ref="B28" si="9">B26+B27</f>
        <v>5720</v>
      </c>
      <c r="D28" s="6" t="s">
        <v>27</v>
      </c>
      <c r="E28" s="23">
        <v>1.3499999999999999</v>
      </c>
      <c r="F28" s="194">
        <v>1.24</v>
      </c>
      <c r="G28" s="225">
        <v>1.24</v>
      </c>
      <c r="H28" s="171">
        <f t="shared" si="4"/>
        <v>8.1823140796411908E-3</v>
      </c>
      <c r="I28" s="171">
        <f t="shared" si="5"/>
        <v>8.2124644016160001E-3</v>
      </c>
      <c r="J28" s="228">
        <f t="shared" si="6"/>
        <v>8.6471408647140868E-2</v>
      </c>
      <c r="K28" s="229">
        <f t="shared" si="3"/>
        <v>8.1973892406285963E-3</v>
      </c>
    </row>
    <row r="29" spans="1:14" x14ac:dyDescent="0.25">
      <c r="A29" s="12" t="s">
        <v>67</v>
      </c>
      <c r="B29" s="25">
        <f>B28/B14</f>
        <v>1.43</v>
      </c>
      <c r="D29" s="67" t="s">
        <v>28</v>
      </c>
      <c r="E29" s="162">
        <v>4.21</v>
      </c>
      <c r="F29" s="162">
        <v>4.1000000000000005</v>
      </c>
      <c r="G29" s="162">
        <v>4.1000000000000005</v>
      </c>
      <c r="H29" s="171">
        <f t="shared" si="4"/>
        <v>2.5516697981695861E-2</v>
      </c>
      <c r="I29" s="171">
        <f t="shared" si="5"/>
        <v>2.7154116166633553E-2</v>
      </c>
      <c r="J29" s="228">
        <f t="shared" si="6"/>
        <v>0.28591352859135288</v>
      </c>
      <c r="K29" s="229">
        <f t="shared" si="3"/>
        <v>2.6335407074164707E-2</v>
      </c>
    </row>
    <row r="30" spans="1:14" x14ac:dyDescent="0.25">
      <c r="A30" s="12" t="s">
        <v>69</v>
      </c>
      <c r="B30" s="27">
        <f>B20/B14</f>
        <v>5.0000000000000001E-3</v>
      </c>
      <c r="D30" s="6" t="s">
        <v>29</v>
      </c>
      <c r="E30" s="23">
        <v>163.63999999999999</v>
      </c>
      <c r="F30" s="194">
        <v>149.75000000000003</v>
      </c>
      <c r="G30" s="225">
        <v>13.100000000000001</v>
      </c>
      <c r="H30" s="171">
        <f t="shared" si="4"/>
        <v>0.99181768592035879</v>
      </c>
      <c r="I30" s="171">
        <f t="shared" si="5"/>
        <v>0.99178753559838417</v>
      </c>
      <c r="J30" s="228">
        <f t="shared" si="6"/>
        <v>0.91352859135285924</v>
      </c>
      <c r="K30" s="229">
        <f t="shared" si="3"/>
        <v>0.99180261075937148</v>
      </c>
    </row>
    <row r="31" spans="1:14" x14ac:dyDescent="0.25">
      <c r="A31" s="12" t="s">
        <v>70</v>
      </c>
      <c r="B31" s="27">
        <f>B21/B14</f>
        <v>1.4999999999999999E-2</v>
      </c>
      <c r="D31" s="67" t="s">
        <v>30</v>
      </c>
      <c r="E31" s="162">
        <v>164.98999999999998</v>
      </c>
      <c r="F31" s="162">
        <v>150.99</v>
      </c>
      <c r="G31" s="162">
        <v>14.34</v>
      </c>
      <c r="H31" s="171">
        <f t="shared" si="4"/>
        <v>1</v>
      </c>
      <c r="I31" s="171">
        <f t="shared" si="5"/>
        <v>1</v>
      </c>
      <c r="J31" s="228">
        <f t="shared" si="6"/>
        <v>1</v>
      </c>
      <c r="K31" s="229">
        <f>AVERAGE(H31:I31)</f>
        <v>1</v>
      </c>
    </row>
    <row r="32" spans="1:14" x14ac:dyDescent="0.25">
      <c r="A32" s="12" t="s">
        <v>71</v>
      </c>
      <c r="B32" s="27">
        <f>B22/B14</f>
        <v>0.46750000000000003</v>
      </c>
      <c r="D32" s="53" t="s">
        <v>31</v>
      </c>
      <c r="E32" s="54">
        <v>5.85</v>
      </c>
      <c r="F32" s="54">
        <v>5.85</v>
      </c>
      <c r="G32" s="54">
        <v>5.85</v>
      </c>
    </row>
    <row r="33" spans="4:7" x14ac:dyDescent="0.25">
      <c r="D33" s="53" t="s">
        <v>32</v>
      </c>
      <c r="E33" s="58">
        <v>146.25</v>
      </c>
      <c r="F33" s="58">
        <v>146.25</v>
      </c>
      <c r="G33" s="58">
        <v>0</v>
      </c>
    </row>
    <row r="34" spans="4:7" x14ac:dyDescent="0.25">
      <c r="D34" s="6" t="s">
        <v>33</v>
      </c>
      <c r="E34" s="23">
        <v>-14.529999999999973</v>
      </c>
      <c r="F34" s="23">
        <v>-0.64000000000001478</v>
      </c>
      <c r="G34" s="23">
        <v>-10.24</v>
      </c>
    </row>
    <row r="35" spans="4:7" x14ac:dyDescent="0.25">
      <c r="D35" s="9" t="s">
        <v>34</v>
      </c>
      <c r="E35" s="23">
        <v>-17.389999999999986</v>
      </c>
      <c r="F35" s="23">
        <v>-3.5000000000000284</v>
      </c>
      <c r="G35" s="23">
        <v>-13.100000000000001</v>
      </c>
    </row>
    <row r="36" spans="4:7" x14ac:dyDescent="0.25">
      <c r="D36" s="9" t="s">
        <v>35</v>
      </c>
      <c r="E36" s="23">
        <v>-18.739999999999981</v>
      </c>
      <c r="F36" s="23">
        <v>-4.7400000000000091</v>
      </c>
      <c r="G36" s="23">
        <v>-14.34</v>
      </c>
    </row>
    <row r="37" spans="4:7" x14ac:dyDescent="0.25">
      <c r="D37" s="53" t="s">
        <v>83</v>
      </c>
      <c r="E37" s="58">
        <v>157.95000000000002</v>
      </c>
      <c r="F37" s="58">
        <v>157.95000000000002</v>
      </c>
      <c r="G37" s="58">
        <v>0</v>
      </c>
    </row>
    <row r="38" spans="4:7" x14ac:dyDescent="0.25">
      <c r="D38" s="9" t="s">
        <v>84</v>
      </c>
      <c r="E38" s="23">
        <v>-5.6899999999999693</v>
      </c>
      <c r="F38" s="23">
        <v>8.1999999999999886</v>
      </c>
      <c r="G38" s="23">
        <v>-13.100000000000001</v>
      </c>
    </row>
    <row r="39" spans="4:7" x14ac:dyDescent="0.25">
      <c r="D39" s="9" t="s">
        <v>85</v>
      </c>
      <c r="E39" s="23">
        <v>-7.0399999999999636</v>
      </c>
      <c r="F39" s="23">
        <v>6.960000000000008</v>
      </c>
      <c r="G39" s="23">
        <v>-14.34</v>
      </c>
    </row>
  </sheetData>
  <mergeCells count="7">
    <mergeCell ref="A1:E2"/>
    <mergeCell ref="A3:E3"/>
    <mergeCell ref="F7:G7"/>
    <mergeCell ref="F8:G8"/>
    <mergeCell ref="I7:J7"/>
    <mergeCell ref="I8:J8"/>
    <mergeCell ref="H6:K6"/>
  </mergeCells>
  <conditionalFormatting sqref="F38:G39">
    <cfRule type="cellIs" dxfId="81" priority="1" stopIfTrue="1" operator="lessThan">
      <formula>0</formula>
    </cfRule>
  </conditionalFormatting>
  <conditionalFormatting sqref="E38:E39 E34:E36">
    <cfRule type="cellIs" dxfId="80" priority="4" stopIfTrue="1" operator="lessThan">
      <formula>0</formula>
    </cfRule>
  </conditionalFormatting>
  <conditionalFormatting sqref="F34:G34">
    <cfRule type="cellIs" dxfId="79" priority="3" stopIfTrue="1" operator="lessThan">
      <formula>0</formula>
    </cfRule>
  </conditionalFormatting>
  <conditionalFormatting sqref="F35:G36">
    <cfRule type="cellIs" dxfId="78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opLeftCell="E4" workbookViewId="0">
      <selection activeCell="P25" sqref="P25"/>
    </sheetView>
  </sheetViews>
  <sheetFormatPr defaultRowHeight="15" x14ac:dyDescent="0.25"/>
  <cols>
    <col min="1" max="1" width="41" bestFit="1" customWidth="1"/>
    <col min="2" max="2" width="13.85546875" bestFit="1" customWidth="1"/>
    <col min="3" max="3" width="16.7109375" customWidth="1"/>
    <col min="4" max="4" width="13.85546875" customWidth="1"/>
    <col min="6" max="6" width="38.7109375" bestFit="1" customWidth="1"/>
    <col min="7" max="7" width="13.85546875" bestFit="1" customWidth="1"/>
    <col min="9" max="9" width="12.5703125" bestFit="1" customWidth="1"/>
    <col min="13" max="13" width="13.85546875" bestFit="1" customWidth="1"/>
  </cols>
  <sheetData>
    <row r="2" spans="1:16" ht="15" customHeight="1" x14ac:dyDescent="0.25">
      <c r="A2" s="328" t="s">
        <v>152</v>
      </c>
      <c r="B2" s="328"/>
      <c r="C2" s="328"/>
      <c r="D2" s="328"/>
      <c r="E2" s="328"/>
      <c r="F2" s="328"/>
      <c r="G2" s="328"/>
      <c r="H2" s="328"/>
      <c r="I2" s="328"/>
    </row>
    <row r="3" spans="1:16" ht="15" customHeight="1" x14ac:dyDescent="0.25">
      <c r="A3" s="328"/>
      <c r="B3" s="328"/>
      <c r="C3" s="328"/>
      <c r="D3" s="328"/>
      <c r="E3" s="328"/>
      <c r="F3" s="328"/>
      <c r="G3" s="328"/>
      <c r="H3" s="328"/>
      <c r="I3" s="328"/>
    </row>
    <row r="4" spans="1:16" ht="21" x14ac:dyDescent="0.35">
      <c r="A4" s="329" t="s">
        <v>225</v>
      </c>
      <c r="B4" s="329"/>
      <c r="C4" s="329"/>
      <c r="D4" s="329"/>
      <c r="E4" s="329"/>
      <c r="F4" s="329"/>
      <c r="G4" s="329"/>
      <c r="H4" s="329"/>
      <c r="I4" s="329"/>
    </row>
    <row r="6" spans="1:16" x14ac:dyDescent="0.25">
      <c r="A6" s="338" t="s">
        <v>72</v>
      </c>
      <c r="B6" s="331" t="s">
        <v>2</v>
      </c>
      <c r="C6" s="331"/>
      <c r="D6" s="331"/>
      <c r="E6" s="14"/>
      <c r="F6" s="74"/>
      <c r="G6" s="354" t="s">
        <v>154</v>
      </c>
      <c r="H6" s="355"/>
      <c r="I6" s="356"/>
      <c r="J6" s="348" t="s">
        <v>155</v>
      </c>
      <c r="K6" s="349"/>
      <c r="L6" s="350"/>
    </row>
    <row r="7" spans="1:16" x14ac:dyDescent="0.25">
      <c r="A7" s="338"/>
      <c r="B7" s="144" t="s">
        <v>86</v>
      </c>
      <c r="C7" s="144" t="s">
        <v>3</v>
      </c>
      <c r="D7" s="144" t="s">
        <v>4</v>
      </c>
      <c r="E7" s="14"/>
      <c r="F7" s="47"/>
      <c r="G7" s="72" t="s">
        <v>86</v>
      </c>
      <c r="H7" s="72" t="s">
        <v>3</v>
      </c>
      <c r="I7" s="73" t="s">
        <v>4</v>
      </c>
      <c r="J7" s="351"/>
      <c r="K7" s="352"/>
      <c r="L7" s="353"/>
    </row>
    <row r="8" spans="1:16" x14ac:dyDescent="0.25">
      <c r="A8" s="12" t="s">
        <v>36</v>
      </c>
      <c r="B8" s="28">
        <v>500</v>
      </c>
      <c r="C8" s="28">
        <v>500</v>
      </c>
      <c r="D8" s="28">
        <v>500</v>
      </c>
      <c r="E8" s="14"/>
      <c r="F8" s="47"/>
      <c r="G8" s="167" t="s">
        <v>91</v>
      </c>
      <c r="H8" s="167" t="s">
        <v>92</v>
      </c>
      <c r="I8" s="168" t="s">
        <v>93</v>
      </c>
      <c r="J8" s="73" t="s">
        <v>87</v>
      </c>
      <c r="K8" s="73" t="s">
        <v>88</v>
      </c>
      <c r="L8" s="73" t="s">
        <v>89</v>
      </c>
    </row>
    <row r="9" spans="1:16" x14ac:dyDescent="0.25">
      <c r="A9" s="12" t="s">
        <v>37</v>
      </c>
      <c r="B9" s="28">
        <v>4</v>
      </c>
      <c r="C9" s="28">
        <v>4</v>
      </c>
      <c r="D9" s="28">
        <v>3</v>
      </c>
      <c r="E9" s="14"/>
      <c r="F9" s="63" t="s">
        <v>90</v>
      </c>
      <c r="G9" s="233">
        <v>28.3</v>
      </c>
      <c r="H9" s="233">
        <v>26</v>
      </c>
      <c r="I9" s="233">
        <v>26</v>
      </c>
      <c r="J9" s="70">
        <f>G9-H9</f>
        <v>2.3000000000000007</v>
      </c>
      <c r="K9" s="70">
        <f>G9-I9</f>
        <v>2.3000000000000007</v>
      </c>
      <c r="L9" s="70">
        <f>H9-I9</f>
        <v>0</v>
      </c>
    </row>
    <row r="10" spans="1:16" x14ac:dyDescent="0.25">
      <c r="A10" s="12" t="s">
        <v>38</v>
      </c>
      <c r="B10" s="28">
        <v>28.3</v>
      </c>
      <c r="C10" s="230">
        <v>26</v>
      </c>
      <c r="D10" s="230">
        <v>26</v>
      </c>
      <c r="E10" s="14"/>
      <c r="F10" s="57" t="s">
        <v>5</v>
      </c>
      <c r="G10" s="234">
        <v>24</v>
      </c>
      <c r="H10" s="234">
        <v>23</v>
      </c>
      <c r="I10" s="47">
        <v>22.5</v>
      </c>
      <c r="J10" s="47">
        <f>G10-H10</f>
        <v>1</v>
      </c>
      <c r="K10" s="47">
        <f>G10-I10</f>
        <v>1.5</v>
      </c>
      <c r="L10" s="47">
        <f>H10-I10</f>
        <v>0.5</v>
      </c>
    </row>
    <row r="11" spans="1:16" x14ac:dyDescent="0.25">
      <c r="A11" s="12" t="s">
        <v>39</v>
      </c>
      <c r="B11" s="230">
        <v>24</v>
      </c>
      <c r="C11" s="230">
        <v>23</v>
      </c>
      <c r="D11" s="28">
        <v>22.5</v>
      </c>
      <c r="E11" s="14"/>
      <c r="F11" s="65" t="s">
        <v>94</v>
      </c>
      <c r="G11" s="166" t="s">
        <v>166</v>
      </c>
      <c r="H11" s="166" t="s">
        <v>166</v>
      </c>
      <c r="I11" s="166" t="s">
        <v>166</v>
      </c>
      <c r="J11" s="166" t="s">
        <v>166</v>
      </c>
      <c r="K11" s="166" t="s">
        <v>166</v>
      </c>
      <c r="L11" s="166" t="s">
        <v>166</v>
      </c>
      <c r="M11" s="72" t="s">
        <v>86</v>
      </c>
      <c r="N11" s="72" t="s">
        <v>3</v>
      </c>
      <c r="O11" s="73" t="s">
        <v>4</v>
      </c>
      <c r="P11" s="198" t="s">
        <v>196</v>
      </c>
    </row>
    <row r="12" spans="1:16" x14ac:dyDescent="0.25">
      <c r="A12" s="12" t="s">
        <v>41</v>
      </c>
      <c r="B12" s="28">
        <v>6.45</v>
      </c>
      <c r="C12" s="28">
        <v>6.38</v>
      </c>
      <c r="D12" s="28">
        <v>6.64</v>
      </c>
      <c r="E12" s="14"/>
      <c r="F12" s="1" t="s">
        <v>95</v>
      </c>
      <c r="G12" s="27">
        <v>3.7570000000000001</v>
      </c>
      <c r="H12" s="27">
        <v>3.7290000000000001</v>
      </c>
      <c r="I12" s="27">
        <v>4.7610000000000001</v>
      </c>
      <c r="J12" s="31">
        <v>2.8000000000000025E-2</v>
      </c>
      <c r="K12" s="78">
        <v>-1.004</v>
      </c>
      <c r="L12" s="78">
        <v>-1.032</v>
      </c>
      <c r="M12" s="175">
        <f>G12/$G$20</f>
        <v>0.64003407155025549</v>
      </c>
      <c r="N12" s="171">
        <f>H12/$H$20</f>
        <v>0.61171259842519676</v>
      </c>
      <c r="O12" s="171">
        <f>I12/$I$20</f>
        <v>0.64477248104008666</v>
      </c>
      <c r="P12" s="199">
        <f>AVERAGE(M12:O12)</f>
        <v>0.6321730503385129</v>
      </c>
    </row>
    <row r="13" spans="1:16" x14ac:dyDescent="0.25">
      <c r="A13" s="12" t="s">
        <v>42</v>
      </c>
      <c r="B13" s="28">
        <v>24</v>
      </c>
      <c r="C13" s="28">
        <v>16</v>
      </c>
      <c r="D13" s="28">
        <v>12</v>
      </c>
      <c r="E13" s="14"/>
      <c r="F13" s="1" t="s">
        <v>96</v>
      </c>
      <c r="G13" s="27">
        <v>0.69099999999999995</v>
      </c>
      <c r="H13" s="27">
        <v>0.84699999999999998</v>
      </c>
      <c r="I13" s="27">
        <v>0.94099999999999995</v>
      </c>
      <c r="J13" s="27">
        <v>-0.15600000000000003</v>
      </c>
      <c r="K13" s="27">
        <v>-0.25</v>
      </c>
      <c r="L13" s="27">
        <v>-9.3999999999999972E-2</v>
      </c>
      <c r="M13" s="175">
        <f t="shared" ref="M13:M19" si="0">G13/$G$20</f>
        <v>0.11771720613287902</v>
      </c>
      <c r="N13" s="171">
        <f t="shared" ref="N13:N19" si="1">H13/$H$20</f>
        <v>0.13894356955380574</v>
      </c>
      <c r="O13" s="171">
        <f t="shared" ref="O13:O19" si="2">I13/$I$20</f>
        <v>0.12743770314192848</v>
      </c>
      <c r="P13" s="199">
        <f t="shared" ref="P13:P32" si="3">AVERAGE(M13:O13)</f>
        <v>0.12803282627620441</v>
      </c>
    </row>
    <row r="14" spans="1:16" x14ac:dyDescent="0.25">
      <c r="A14" s="12" t="s">
        <v>43</v>
      </c>
      <c r="B14" s="28">
        <v>100</v>
      </c>
      <c r="C14" s="28">
        <v>80</v>
      </c>
      <c r="D14" s="28">
        <v>90</v>
      </c>
      <c r="E14" s="14"/>
      <c r="F14" s="1" t="s">
        <v>97</v>
      </c>
      <c r="G14" s="27">
        <v>0.78200000000000003</v>
      </c>
      <c r="H14" s="31">
        <v>0.91400000000000003</v>
      </c>
      <c r="I14" s="27">
        <v>0.91300000000000003</v>
      </c>
      <c r="J14" s="31">
        <v>-0.13200000000000001</v>
      </c>
      <c r="K14" s="31">
        <v>-0.13100000000000001</v>
      </c>
      <c r="L14" s="27">
        <v>1.0000000000000009E-3</v>
      </c>
      <c r="M14" s="175">
        <f t="shared" si="0"/>
        <v>0.13321976149914819</v>
      </c>
      <c r="N14" s="171">
        <f t="shared" si="1"/>
        <v>0.14993438320209973</v>
      </c>
      <c r="O14" s="171">
        <f t="shared" si="2"/>
        <v>0.1236457204767064</v>
      </c>
      <c r="P14" s="199">
        <f t="shared" si="3"/>
        <v>0.1355999550593181</v>
      </c>
    </row>
    <row r="15" spans="1:16" x14ac:dyDescent="0.25">
      <c r="A15" s="12" t="s">
        <v>44</v>
      </c>
      <c r="B15" s="28">
        <v>8.31</v>
      </c>
      <c r="C15" s="28">
        <v>7.29</v>
      </c>
      <c r="D15" s="231">
        <v>6</v>
      </c>
      <c r="E15" s="14"/>
      <c r="F15" s="1" t="s">
        <v>98</v>
      </c>
      <c r="G15" s="27">
        <v>0.123</v>
      </c>
      <c r="H15" s="27">
        <v>8.3000000000000004E-2</v>
      </c>
      <c r="I15" s="27">
        <v>0.14599999999999999</v>
      </c>
      <c r="J15" s="27">
        <v>3.9999999999999994E-2</v>
      </c>
      <c r="K15" s="27">
        <v>-2.2999999999999993E-2</v>
      </c>
      <c r="L15" s="27">
        <v>-6.2999999999999987E-2</v>
      </c>
      <c r="M15" s="175">
        <f t="shared" si="0"/>
        <v>2.095400340715502E-2</v>
      </c>
      <c r="N15" s="171">
        <f t="shared" si="1"/>
        <v>1.3615485564304461E-2</v>
      </c>
      <c r="O15" s="171">
        <f t="shared" si="2"/>
        <v>1.9772481040086672E-2</v>
      </c>
      <c r="P15" s="199">
        <f t="shared" si="3"/>
        <v>1.8113990003848716E-2</v>
      </c>
    </row>
    <row r="16" spans="1:16" x14ac:dyDescent="0.25">
      <c r="A16" s="12" t="s">
        <v>45</v>
      </c>
      <c r="B16" s="28">
        <v>100</v>
      </c>
      <c r="C16" s="28">
        <v>100</v>
      </c>
      <c r="D16" s="28">
        <v>100</v>
      </c>
      <c r="E16" s="14"/>
      <c r="F16" s="1" t="s">
        <v>99</v>
      </c>
      <c r="G16" s="27">
        <v>6.7000000000000004E-2</v>
      </c>
      <c r="H16" s="27">
        <v>0.128</v>
      </c>
      <c r="I16" s="27">
        <v>0.17100000000000001</v>
      </c>
      <c r="J16" s="27">
        <v>-6.0999999999999999E-2</v>
      </c>
      <c r="K16" s="27">
        <v>-0.10400000000000001</v>
      </c>
      <c r="L16" s="27">
        <v>-4.300000000000001E-2</v>
      </c>
      <c r="M16" s="175">
        <f t="shared" si="0"/>
        <v>1.1413969335604769E-2</v>
      </c>
      <c r="N16" s="171">
        <f t="shared" si="1"/>
        <v>2.0997375328083986E-2</v>
      </c>
      <c r="O16" s="171">
        <f t="shared" si="2"/>
        <v>2.3158179848320692E-2</v>
      </c>
      <c r="P16" s="199">
        <f t="shared" si="3"/>
        <v>1.8523174837336481E-2</v>
      </c>
    </row>
    <row r="17" spans="1:16" x14ac:dyDescent="0.25">
      <c r="A17" s="12" t="s">
        <v>46</v>
      </c>
      <c r="B17" s="75">
        <v>60</v>
      </c>
      <c r="C17" s="75">
        <v>30</v>
      </c>
      <c r="D17" s="75">
        <v>50</v>
      </c>
      <c r="E17" s="14"/>
      <c r="F17" s="1" t="s">
        <v>100</v>
      </c>
      <c r="G17" s="27">
        <v>0.14699999999999999</v>
      </c>
      <c r="H17" s="27">
        <v>9.7000000000000003E-2</v>
      </c>
      <c r="I17" s="27">
        <v>0.10299999999999999</v>
      </c>
      <c r="J17" s="27">
        <v>4.9999999999999989E-2</v>
      </c>
      <c r="K17" s="27">
        <v>4.3999999999999997E-2</v>
      </c>
      <c r="L17" s="27">
        <v>-5.9999999999999915E-3</v>
      </c>
      <c r="M17" s="175">
        <f t="shared" si="0"/>
        <v>2.5042589437819417E-2</v>
      </c>
      <c r="N17" s="171">
        <f t="shared" si="1"/>
        <v>1.5912073490813645E-2</v>
      </c>
      <c r="O17" s="171">
        <f t="shared" si="2"/>
        <v>1.394907908992416E-2</v>
      </c>
      <c r="P17" s="199">
        <f t="shared" si="3"/>
        <v>1.8301247339519076E-2</v>
      </c>
    </row>
    <row r="18" spans="1:16" x14ac:dyDescent="0.25">
      <c r="A18" s="12" t="s">
        <v>47</v>
      </c>
      <c r="B18" s="28">
        <v>6</v>
      </c>
      <c r="C18" s="28">
        <v>6</v>
      </c>
      <c r="D18" s="28">
        <v>8</v>
      </c>
      <c r="E18" s="14"/>
      <c r="F18" s="1" t="s">
        <v>101</v>
      </c>
      <c r="G18" s="27">
        <v>0.13600000000000001</v>
      </c>
      <c r="H18" s="27">
        <v>0.124</v>
      </c>
      <c r="I18" s="27">
        <v>0.13800000000000001</v>
      </c>
      <c r="J18" s="27">
        <v>1.2000000000000011E-2</v>
      </c>
      <c r="K18" s="27">
        <v>-2.0000000000000018E-3</v>
      </c>
      <c r="L18" s="27">
        <v>-1.4000000000000012E-2</v>
      </c>
      <c r="M18" s="175">
        <f t="shared" si="0"/>
        <v>2.3168654173764906E-2</v>
      </c>
      <c r="N18" s="171">
        <f t="shared" si="1"/>
        <v>2.0341207349081361E-2</v>
      </c>
      <c r="O18" s="171">
        <f t="shared" si="2"/>
        <v>1.8689057421451789E-2</v>
      </c>
      <c r="P18" s="199">
        <f t="shared" si="3"/>
        <v>2.0732972981432684E-2</v>
      </c>
    </row>
    <row r="19" spans="1:16" x14ac:dyDescent="0.25">
      <c r="A19" s="12" t="s">
        <v>222</v>
      </c>
      <c r="B19" s="28">
        <v>21</v>
      </c>
      <c r="C19" s="28">
        <v>21</v>
      </c>
      <c r="D19" s="28">
        <v>22</v>
      </c>
      <c r="E19" s="14"/>
      <c r="F19" s="1" t="s">
        <v>102</v>
      </c>
      <c r="G19" s="27">
        <v>0.16700000000000001</v>
      </c>
      <c r="H19" s="27">
        <v>0.17399999999999999</v>
      </c>
      <c r="I19" s="27">
        <v>0.21099999999999999</v>
      </c>
      <c r="J19" s="27">
        <v>-6.9999999999999785E-3</v>
      </c>
      <c r="K19" s="27">
        <v>-4.3999999999999984E-2</v>
      </c>
      <c r="L19" s="27">
        <v>-3.7000000000000005E-2</v>
      </c>
      <c r="M19" s="175">
        <f t="shared" si="0"/>
        <v>2.8449744463373082E-2</v>
      </c>
      <c r="N19" s="171">
        <f t="shared" si="1"/>
        <v>2.8543307086614168E-2</v>
      </c>
      <c r="O19" s="171">
        <f t="shared" si="2"/>
        <v>2.8575297941495121E-2</v>
      </c>
      <c r="P19" s="199">
        <f t="shared" si="3"/>
        <v>2.8522783163827458E-2</v>
      </c>
    </row>
    <row r="20" spans="1:16" x14ac:dyDescent="0.25">
      <c r="A20" s="12" t="s">
        <v>48</v>
      </c>
      <c r="B20" s="28">
        <v>60</v>
      </c>
      <c r="C20" s="28">
        <v>66</v>
      </c>
      <c r="D20" s="28">
        <v>65</v>
      </c>
      <c r="E20" s="14"/>
      <c r="F20" s="63" t="s">
        <v>103</v>
      </c>
      <c r="G20" s="64">
        <v>5.870000000000001</v>
      </c>
      <c r="H20" s="64">
        <v>6.096000000000001</v>
      </c>
      <c r="I20" s="64">
        <v>7.3840000000000003</v>
      </c>
      <c r="J20" s="71">
        <v>-0.22599999999999998</v>
      </c>
      <c r="K20" s="71">
        <v>-1.5139999999999993</v>
      </c>
      <c r="L20" s="71">
        <v>-1.2879999999999994</v>
      </c>
      <c r="M20" s="197">
        <f>G20/$G$33</f>
        <v>0.89879038432093106</v>
      </c>
      <c r="N20" s="171">
        <f>H20/$H$33</f>
        <v>0.92279745685740244</v>
      </c>
      <c r="O20" s="171">
        <f>I20/$I$33</f>
        <v>0.94207706047461093</v>
      </c>
      <c r="P20" s="200">
        <f t="shared" si="3"/>
        <v>0.92122163388431488</v>
      </c>
    </row>
    <row r="21" spans="1:16" x14ac:dyDescent="0.25">
      <c r="A21" s="12" t="s">
        <v>54</v>
      </c>
      <c r="B21" s="30">
        <v>25</v>
      </c>
      <c r="C21" s="30">
        <v>25</v>
      </c>
      <c r="D21" s="30">
        <v>25</v>
      </c>
      <c r="E21" s="14"/>
      <c r="F21" s="67" t="s">
        <v>104</v>
      </c>
      <c r="G21" s="68" t="s">
        <v>1</v>
      </c>
      <c r="H21" s="68" t="s">
        <v>1</v>
      </c>
      <c r="I21" s="68" t="s">
        <v>1</v>
      </c>
      <c r="J21" s="68" t="s">
        <v>1</v>
      </c>
      <c r="K21" s="68" t="s">
        <v>1</v>
      </c>
      <c r="L21" s="68" t="s">
        <v>1</v>
      </c>
      <c r="M21" s="175"/>
      <c r="N21" s="171"/>
      <c r="O21" s="171"/>
      <c r="P21" s="199"/>
    </row>
    <row r="22" spans="1:16" x14ac:dyDescent="0.25">
      <c r="A22" s="12" t="s">
        <v>55</v>
      </c>
      <c r="B22" s="28">
        <v>0</v>
      </c>
      <c r="C22" s="28">
        <v>0</v>
      </c>
      <c r="D22" s="28">
        <v>8</v>
      </c>
      <c r="E22" s="14"/>
      <c r="F22" s="6" t="s">
        <v>105</v>
      </c>
      <c r="G22" s="32" t="s">
        <v>1</v>
      </c>
      <c r="H22" s="32" t="s">
        <v>1</v>
      </c>
      <c r="I22" s="32" t="s">
        <v>1</v>
      </c>
      <c r="J22" s="61" t="s">
        <v>1</v>
      </c>
      <c r="K22" s="61" t="s">
        <v>1</v>
      </c>
      <c r="L22" s="61" t="s">
        <v>1</v>
      </c>
      <c r="M22" s="175"/>
      <c r="N22" s="171"/>
      <c r="O22" s="171"/>
      <c r="P22" s="199"/>
    </row>
    <row r="23" spans="1:16" x14ac:dyDescent="0.25">
      <c r="A23" s="12" t="s">
        <v>56</v>
      </c>
      <c r="B23" s="28">
        <v>8</v>
      </c>
      <c r="C23" s="28">
        <v>8</v>
      </c>
      <c r="D23" s="28">
        <v>8</v>
      </c>
      <c r="E23" s="14"/>
      <c r="F23" s="1" t="s">
        <v>106</v>
      </c>
      <c r="G23" s="27">
        <v>0.3</v>
      </c>
      <c r="H23" s="27">
        <v>0.23599999999999999</v>
      </c>
      <c r="I23" s="27">
        <v>0.223</v>
      </c>
      <c r="J23" s="31">
        <v>6.4000000000000001E-2</v>
      </c>
      <c r="K23" s="27">
        <v>7.6999999999999985E-2</v>
      </c>
      <c r="L23" s="27">
        <v>1.2999999999999984E-2</v>
      </c>
      <c r="M23" s="175">
        <f>G23/G25</f>
        <v>0.51282051282051289</v>
      </c>
      <c r="N23" s="171">
        <f>H23/$H$25</f>
        <v>0.52328159645232819</v>
      </c>
      <c r="O23" s="171">
        <f>I23/I25</f>
        <v>0.57772020725388595</v>
      </c>
      <c r="P23" s="199">
        <f t="shared" si="3"/>
        <v>0.53794077217557568</v>
      </c>
    </row>
    <row r="24" spans="1:16" x14ac:dyDescent="0.25">
      <c r="A24" s="12" t="s">
        <v>57</v>
      </c>
      <c r="B24" s="28">
        <v>0</v>
      </c>
      <c r="C24" s="28">
        <v>0</v>
      </c>
      <c r="D24" s="28">
        <v>0</v>
      </c>
      <c r="E24" s="14"/>
      <c r="F24" s="1" t="s">
        <v>107</v>
      </c>
      <c r="G24" s="27">
        <v>0.28499999999999998</v>
      </c>
      <c r="H24" s="27">
        <v>0.215</v>
      </c>
      <c r="I24" s="27">
        <v>0.16300000000000001</v>
      </c>
      <c r="J24" s="27">
        <v>6.9999999999999979E-2</v>
      </c>
      <c r="K24" s="27">
        <v>0.12199999999999997</v>
      </c>
      <c r="L24" s="27">
        <v>5.1999999999999991E-2</v>
      </c>
      <c r="M24" s="175">
        <f>G24/G25</f>
        <v>0.48717948717948717</v>
      </c>
      <c r="N24" s="171">
        <f>H24/$H$25</f>
        <v>0.47671840354767187</v>
      </c>
      <c r="O24" s="171">
        <f>I24/I25</f>
        <v>0.42227979274611399</v>
      </c>
      <c r="P24" s="199">
        <f t="shared" si="3"/>
        <v>0.46205922782442438</v>
      </c>
    </row>
    <row r="25" spans="1:16" x14ac:dyDescent="0.25">
      <c r="A25" s="12" t="s">
        <v>58</v>
      </c>
      <c r="B25" s="25">
        <v>54</v>
      </c>
      <c r="C25" s="25">
        <v>140</v>
      </c>
      <c r="D25" s="25">
        <v>50</v>
      </c>
      <c r="E25" s="14"/>
      <c r="F25" s="6" t="s">
        <v>108</v>
      </c>
      <c r="G25" s="33">
        <v>0.58499999999999996</v>
      </c>
      <c r="H25" s="33">
        <v>0.45099999999999996</v>
      </c>
      <c r="I25" s="33">
        <v>0.38600000000000001</v>
      </c>
      <c r="J25" s="27">
        <v>0.13400000000000001</v>
      </c>
      <c r="K25" s="27">
        <v>0.19899999999999995</v>
      </c>
      <c r="L25" s="27">
        <v>6.4999999999999947E-2</v>
      </c>
      <c r="M25" s="197">
        <f t="shared" ref="M25:M32" si="4">G25/$G$33</f>
        <v>8.9572806614607245E-2</v>
      </c>
      <c r="N25" s="171">
        <f t="shared" ref="N25:N32" si="5">H25/$H$33</f>
        <v>6.8271268543748098E-2</v>
      </c>
      <c r="O25" s="171">
        <f t="shared" ref="O25:O32" si="6">I25/$I$33</f>
        <v>4.9247256953304418E-2</v>
      </c>
      <c r="P25" s="200">
        <f t="shared" si="3"/>
        <v>6.9030444037219932E-2</v>
      </c>
    </row>
    <row r="26" spans="1:16" x14ac:dyDescent="0.25">
      <c r="A26" s="12" t="s">
        <v>59</v>
      </c>
      <c r="B26" s="25">
        <v>0</v>
      </c>
      <c r="C26" s="25">
        <v>135</v>
      </c>
      <c r="D26" s="25">
        <v>270</v>
      </c>
      <c r="E26" s="14"/>
      <c r="F26" s="65" t="s">
        <v>109</v>
      </c>
      <c r="G26" s="80" t="s">
        <v>1</v>
      </c>
      <c r="H26" s="80" t="s">
        <v>1</v>
      </c>
      <c r="I26" s="80" t="s">
        <v>1</v>
      </c>
      <c r="J26" s="81" t="s">
        <v>1</v>
      </c>
      <c r="K26" s="81" t="s">
        <v>1</v>
      </c>
      <c r="L26" s="81" t="s">
        <v>1</v>
      </c>
      <c r="M26" s="175"/>
      <c r="N26" s="171"/>
      <c r="O26" s="171"/>
      <c r="P26" s="199"/>
    </row>
    <row r="27" spans="1:16" x14ac:dyDescent="0.25">
      <c r="A27" s="12" t="s">
        <v>60</v>
      </c>
      <c r="B27" s="25">
        <v>5320</v>
      </c>
      <c r="C27" s="25">
        <v>7380</v>
      </c>
      <c r="D27" s="25">
        <v>8870</v>
      </c>
      <c r="E27" s="14"/>
      <c r="F27" s="1" t="s">
        <v>110</v>
      </c>
      <c r="G27" s="27">
        <v>4.9000000000000002E-2</v>
      </c>
      <c r="H27" s="27">
        <v>3.2000000000000001E-2</v>
      </c>
      <c r="I27" s="27">
        <v>3.5000000000000003E-2</v>
      </c>
      <c r="J27" s="27">
        <v>1.7000000000000001E-2</v>
      </c>
      <c r="K27" s="27">
        <v>1.3999999999999999E-2</v>
      </c>
      <c r="L27" s="27">
        <v>-3.0000000000000027E-3</v>
      </c>
      <c r="M27" s="175">
        <f>G27/G30</f>
        <v>0.64473684210526316</v>
      </c>
      <c r="N27" s="171">
        <f>H27/$H$30</f>
        <v>0.5423728813559322</v>
      </c>
      <c r="O27" s="171">
        <f>I27/$I$30</f>
        <v>0.51470588235294124</v>
      </c>
      <c r="P27" s="199">
        <f t="shared" si="3"/>
        <v>0.56727186860471213</v>
      </c>
    </row>
    <row r="28" spans="1:16" x14ac:dyDescent="0.25">
      <c r="A28" s="12" t="s">
        <v>61</v>
      </c>
      <c r="B28" s="60">
        <v>220</v>
      </c>
      <c r="C28" s="60">
        <v>220</v>
      </c>
      <c r="D28" s="60">
        <v>220</v>
      </c>
      <c r="E28" s="14"/>
      <c r="F28" s="1" t="s">
        <v>111</v>
      </c>
      <c r="G28" s="27">
        <v>1.2E-2</v>
      </c>
      <c r="H28" s="27">
        <v>1.2E-2</v>
      </c>
      <c r="I28" s="27">
        <v>1.4E-2</v>
      </c>
      <c r="J28" s="27">
        <v>0</v>
      </c>
      <c r="K28" s="27">
        <v>-2E-3</v>
      </c>
      <c r="L28" s="27">
        <v>-2E-3</v>
      </c>
      <c r="M28" s="175">
        <f>G28/G30</f>
        <v>0.15789473684210528</v>
      </c>
      <c r="N28" s="171">
        <f t="shared" ref="N28:N29" si="7">H28/$H$30</f>
        <v>0.20338983050847459</v>
      </c>
      <c r="O28" s="171">
        <f t="shared" ref="O28:O29" si="8">I28/$I$30</f>
        <v>0.20588235294117646</v>
      </c>
      <c r="P28" s="199">
        <f t="shared" si="3"/>
        <v>0.18905564009725215</v>
      </c>
    </row>
    <row r="29" spans="1:16" x14ac:dyDescent="0.25">
      <c r="A29" s="12" t="s">
        <v>62</v>
      </c>
      <c r="B29" s="60">
        <v>5</v>
      </c>
      <c r="C29" s="60">
        <v>6</v>
      </c>
      <c r="D29" s="60">
        <v>7</v>
      </c>
      <c r="E29" s="14"/>
      <c r="F29" s="1" t="s">
        <v>112</v>
      </c>
      <c r="G29" s="27">
        <v>1.4999999999999999E-2</v>
      </c>
      <c r="H29" s="27">
        <v>1.4999999999999999E-2</v>
      </c>
      <c r="I29" s="27">
        <v>1.9E-2</v>
      </c>
      <c r="J29" s="27">
        <v>0</v>
      </c>
      <c r="K29" s="27">
        <v>-4.0000000000000001E-3</v>
      </c>
      <c r="L29" s="27">
        <v>-4.0000000000000001E-3</v>
      </c>
      <c r="M29" s="175">
        <f>G29/G30</f>
        <v>0.19736842105263158</v>
      </c>
      <c r="N29" s="171">
        <f t="shared" si="7"/>
        <v>0.25423728813559321</v>
      </c>
      <c r="O29" s="171">
        <f t="shared" si="8"/>
        <v>0.2794117647058823</v>
      </c>
      <c r="P29" s="199">
        <f t="shared" si="3"/>
        <v>0.2436724912980357</v>
      </c>
    </row>
    <row r="30" spans="1:16" x14ac:dyDescent="0.25">
      <c r="A30" s="12" t="s">
        <v>63</v>
      </c>
      <c r="B30" s="28">
        <v>0</v>
      </c>
      <c r="C30" s="28">
        <v>0</v>
      </c>
      <c r="D30" s="28">
        <v>0</v>
      </c>
      <c r="E30" s="14"/>
      <c r="F30" s="6" t="s">
        <v>113</v>
      </c>
      <c r="G30" s="33">
        <v>7.5999999999999998E-2</v>
      </c>
      <c r="H30" s="33">
        <v>5.8999999999999997E-2</v>
      </c>
      <c r="I30" s="33">
        <v>6.8000000000000005E-2</v>
      </c>
      <c r="J30" s="27">
        <v>1.7000000000000001E-2</v>
      </c>
      <c r="K30" s="27">
        <v>7.9999999999999932E-3</v>
      </c>
      <c r="L30" s="27">
        <v>-9.000000000000008E-3</v>
      </c>
      <c r="M30" s="197">
        <f t="shared" si="4"/>
        <v>1.1636809064461797E-2</v>
      </c>
      <c r="N30" s="171">
        <f t="shared" si="5"/>
        <v>8.9312745988495285E-3</v>
      </c>
      <c r="O30" s="171">
        <f t="shared" si="6"/>
        <v>8.6756825720847152E-3</v>
      </c>
      <c r="P30" s="200">
        <f t="shared" si="3"/>
        <v>9.7479220784653462E-3</v>
      </c>
    </row>
    <row r="31" spans="1:16" x14ac:dyDescent="0.25">
      <c r="A31" s="12" t="s">
        <v>64</v>
      </c>
      <c r="B31" s="232">
        <f>B28*B29*12</f>
        <v>13200</v>
      </c>
      <c r="C31" s="232">
        <f>C28*C29*12</f>
        <v>15840</v>
      </c>
      <c r="D31" s="232">
        <f>D28*D29*12</f>
        <v>18480</v>
      </c>
      <c r="E31" s="14"/>
      <c r="F31" s="138" t="s">
        <v>114</v>
      </c>
      <c r="G31" s="71">
        <v>0.66099999999999992</v>
      </c>
      <c r="H31" s="71">
        <v>0.51</v>
      </c>
      <c r="I31" s="71">
        <v>0.45400000000000001</v>
      </c>
      <c r="J31" s="71">
        <v>0.15099999999999991</v>
      </c>
      <c r="K31" s="71">
        <v>0.20699999999999991</v>
      </c>
      <c r="L31" s="71">
        <v>5.5999999999999994E-2</v>
      </c>
      <c r="M31" s="175">
        <f t="shared" si="4"/>
        <v>0.10120961567906904</v>
      </c>
      <c r="N31" s="171">
        <f t="shared" si="5"/>
        <v>7.7202543142597627E-2</v>
      </c>
      <c r="O31" s="171">
        <f t="shared" si="6"/>
        <v>5.7922939525389128E-2</v>
      </c>
      <c r="P31" s="199">
        <f t="shared" si="3"/>
        <v>7.8778366115685269E-2</v>
      </c>
    </row>
    <row r="32" spans="1:16" x14ac:dyDescent="0.25">
      <c r="A32" s="12" t="s">
        <v>65</v>
      </c>
      <c r="B32" s="232">
        <f>B28*B29</f>
        <v>1100</v>
      </c>
      <c r="C32" s="232">
        <f>C28*C29</f>
        <v>1320</v>
      </c>
      <c r="D32" s="232">
        <f>D28*D29</f>
        <v>1540</v>
      </c>
      <c r="E32" s="14"/>
      <c r="F32" s="6" t="s">
        <v>115</v>
      </c>
      <c r="G32" s="33">
        <v>6.455000000000001</v>
      </c>
      <c r="H32" s="33">
        <v>6.5470000000000006</v>
      </c>
      <c r="I32" s="33">
        <v>7.7700000000000005</v>
      </c>
      <c r="J32" s="27">
        <v>-9.1999999999999638E-2</v>
      </c>
      <c r="K32" s="27">
        <v>-1.3149999999999995</v>
      </c>
      <c r="L32" s="27">
        <v>-1.2229999999999999</v>
      </c>
      <c r="M32" s="175">
        <f t="shared" si="4"/>
        <v>0.98836319093553826</v>
      </c>
      <c r="N32" s="171">
        <f t="shared" si="5"/>
        <v>0.99106872540115043</v>
      </c>
      <c r="O32" s="171">
        <f t="shared" si="6"/>
        <v>0.99132431742791538</v>
      </c>
      <c r="P32" s="201">
        <f t="shared" si="3"/>
        <v>0.99025207792153458</v>
      </c>
    </row>
    <row r="33" spans="1:12" x14ac:dyDescent="0.25">
      <c r="A33" s="12" t="s">
        <v>66</v>
      </c>
      <c r="B33" s="232">
        <f>B31+B32</f>
        <v>14300</v>
      </c>
      <c r="C33" s="232">
        <f>C31+C32</f>
        <v>17160</v>
      </c>
      <c r="D33" s="232">
        <f>D31+D32</f>
        <v>20020</v>
      </c>
      <c r="E33" s="14"/>
      <c r="F33" s="67" t="s">
        <v>116</v>
      </c>
      <c r="G33" s="69">
        <v>6.5310000000000006</v>
      </c>
      <c r="H33" s="69">
        <v>6.6060000000000008</v>
      </c>
      <c r="I33" s="69">
        <v>7.8380000000000001</v>
      </c>
      <c r="J33" s="69">
        <v>-7.5000000000000178E-2</v>
      </c>
      <c r="K33" s="69">
        <v>-1.3069999999999995</v>
      </c>
      <c r="L33" s="69">
        <v>-1.2319999999999993</v>
      </c>
    </row>
    <row r="34" spans="1:12" x14ac:dyDescent="0.25">
      <c r="A34" s="12" t="s">
        <v>67</v>
      </c>
      <c r="B34" s="231">
        <f>B33/(B8*B10)</f>
        <v>1.010600706713781</v>
      </c>
      <c r="C34" s="231">
        <f>C33/(C8*C10)</f>
        <v>1.32</v>
      </c>
      <c r="D34" s="231">
        <f>D33/(D8*D10)</f>
        <v>1.54</v>
      </c>
      <c r="E34" s="14"/>
      <c r="F34" s="53" t="s">
        <v>162</v>
      </c>
      <c r="G34" s="54">
        <v>5.92</v>
      </c>
      <c r="H34" s="54">
        <v>5.4</v>
      </c>
      <c r="I34" s="54">
        <v>6</v>
      </c>
      <c r="J34" s="31">
        <v>0.51999999999999957</v>
      </c>
      <c r="K34" s="27">
        <v>-8.0000000000000071E-2</v>
      </c>
      <c r="L34" s="27">
        <v>-0.59999999999999964</v>
      </c>
    </row>
    <row r="35" spans="1:12" x14ac:dyDescent="0.25">
      <c r="A35" s="12" t="s">
        <v>68</v>
      </c>
      <c r="B35" s="231">
        <f>B34/2</f>
        <v>0.5053003533568905</v>
      </c>
      <c r="C35" s="231">
        <f>C34/2</f>
        <v>0.66</v>
      </c>
      <c r="D35" s="231">
        <f>D34/2</f>
        <v>0.77</v>
      </c>
      <c r="E35" s="14"/>
      <c r="F35" s="9" t="s">
        <v>118</v>
      </c>
      <c r="G35" s="33">
        <v>4.9999999999998934E-2</v>
      </c>
      <c r="H35" s="33">
        <v>-0.69600000000000062</v>
      </c>
      <c r="I35" s="33">
        <v>-1.3840000000000003</v>
      </c>
      <c r="J35" s="62"/>
      <c r="K35" s="62"/>
      <c r="L35" s="62"/>
    </row>
    <row r="36" spans="1:12" x14ac:dyDescent="0.25">
      <c r="A36" s="12" t="s">
        <v>69</v>
      </c>
      <c r="B36" s="231">
        <f>B25/B8</f>
        <v>0.108</v>
      </c>
      <c r="C36" s="231">
        <f>C25/C8</f>
        <v>0.28000000000000003</v>
      </c>
      <c r="D36" s="231">
        <f>D25/D8</f>
        <v>0.1</v>
      </c>
      <c r="E36" s="14"/>
      <c r="F36" s="9" t="s">
        <v>119</v>
      </c>
      <c r="G36" s="35">
        <v>-0.53500000000000103</v>
      </c>
      <c r="H36" s="35">
        <v>-1.1470000000000002</v>
      </c>
      <c r="I36" s="35">
        <v>-1.7700000000000005</v>
      </c>
      <c r="J36" s="62"/>
      <c r="K36" s="62"/>
      <c r="L36" s="62"/>
    </row>
    <row r="37" spans="1:12" x14ac:dyDescent="0.25">
      <c r="A37" s="12" t="s">
        <v>70</v>
      </c>
      <c r="B37" s="28">
        <f>B26/B8</f>
        <v>0</v>
      </c>
      <c r="C37" s="28">
        <f>C26/C8</f>
        <v>0.27</v>
      </c>
      <c r="D37" s="28">
        <f>D26/D8</f>
        <v>0.54</v>
      </c>
      <c r="E37" s="14"/>
      <c r="F37" s="9" t="s">
        <v>120</v>
      </c>
      <c r="G37" s="35">
        <v>-0.61100000000000065</v>
      </c>
      <c r="H37" s="35">
        <v>-1.2060000000000004</v>
      </c>
      <c r="I37" s="35">
        <v>-1.8380000000000001</v>
      </c>
      <c r="J37" s="62"/>
      <c r="K37" s="62"/>
      <c r="L37" s="62"/>
    </row>
    <row r="38" spans="1:12" x14ac:dyDescent="0.25">
      <c r="A38" s="12" t="s">
        <v>71</v>
      </c>
      <c r="B38" s="28">
        <f>B27/B8</f>
        <v>10.64</v>
      </c>
      <c r="C38" s="28">
        <f>C27/C8</f>
        <v>14.76</v>
      </c>
      <c r="D38" s="28">
        <f>D27/D8</f>
        <v>17.739999999999998</v>
      </c>
      <c r="E38" s="14"/>
      <c r="F38" s="76" t="s">
        <v>163</v>
      </c>
      <c r="G38" s="77">
        <v>142.07999999999998</v>
      </c>
      <c r="H38" s="77">
        <v>124.2</v>
      </c>
      <c r="I38" s="77">
        <v>135</v>
      </c>
      <c r="J38" s="62"/>
      <c r="K38" s="62"/>
      <c r="L38" s="62"/>
    </row>
    <row r="39" spans="1:12" x14ac:dyDescent="0.25">
      <c r="E39" s="14"/>
      <c r="F39" s="76" t="s">
        <v>164</v>
      </c>
      <c r="G39" s="77">
        <v>156.74400000000003</v>
      </c>
      <c r="H39" s="77">
        <v>151.93800000000002</v>
      </c>
      <c r="I39" s="77">
        <v>176.35499999999999</v>
      </c>
      <c r="J39" s="62"/>
      <c r="K39" s="62"/>
      <c r="L39" s="62"/>
    </row>
    <row r="40" spans="1:12" x14ac:dyDescent="0.25">
      <c r="A40" s="14"/>
      <c r="B40" s="26"/>
      <c r="C40" s="26"/>
      <c r="D40" s="26"/>
      <c r="E40" s="14"/>
      <c r="F40" s="9" t="s">
        <v>165</v>
      </c>
      <c r="G40" s="8">
        <v>-14.664000000000044</v>
      </c>
      <c r="H40" s="8">
        <v>-27.738000000000014</v>
      </c>
      <c r="I40" s="8">
        <v>-41.35499999999999</v>
      </c>
      <c r="J40" s="62"/>
      <c r="K40" s="62"/>
      <c r="L40" s="62"/>
    </row>
    <row r="41" spans="1:12" x14ac:dyDescent="0.25">
      <c r="A41" s="14"/>
      <c r="B41" s="26"/>
      <c r="C41" s="26"/>
      <c r="D41" s="26"/>
      <c r="E41" s="14"/>
      <c r="J41" s="62"/>
      <c r="K41" s="62"/>
      <c r="L41" s="62"/>
    </row>
    <row r="42" spans="1:12" x14ac:dyDescent="0.25"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</sheetData>
  <mergeCells count="6">
    <mergeCell ref="J6:L7"/>
    <mergeCell ref="B6:D6"/>
    <mergeCell ref="A2:I3"/>
    <mergeCell ref="A4:I4"/>
    <mergeCell ref="G6:I6"/>
    <mergeCell ref="A6:A7"/>
  </mergeCells>
  <conditionalFormatting sqref="G40 G36">
    <cfRule type="cellIs" dxfId="77" priority="8" stopIfTrue="1" operator="lessThan">
      <formula>0</formula>
    </cfRule>
  </conditionalFormatting>
  <conditionalFormatting sqref="G40 G35:G37">
    <cfRule type="cellIs" dxfId="76" priority="7" stopIfTrue="1" operator="lessThan">
      <formula>0</formula>
    </cfRule>
  </conditionalFormatting>
  <conditionalFormatting sqref="H40 H36">
    <cfRule type="cellIs" dxfId="75" priority="6" stopIfTrue="1" operator="lessThan">
      <formula>0</formula>
    </cfRule>
  </conditionalFormatting>
  <conditionalFormatting sqref="H40 H35:H37">
    <cfRule type="cellIs" dxfId="74" priority="5" stopIfTrue="1" operator="lessThan">
      <formula>0</formula>
    </cfRule>
  </conditionalFormatting>
  <conditionalFormatting sqref="I40 I36">
    <cfRule type="cellIs" dxfId="73" priority="4" stopIfTrue="1" operator="lessThan">
      <formula>0</formula>
    </cfRule>
  </conditionalFormatting>
  <conditionalFormatting sqref="I40 I35:I37">
    <cfRule type="cellIs" dxfId="72" priority="3" stopIfTrue="1" operator="lessThan">
      <formula>0</formula>
    </cfRule>
  </conditionalFormatting>
  <conditionalFormatting sqref="G35:I37">
    <cfRule type="cellIs" dxfId="71" priority="2" stopIfTrue="1" operator="lessThan">
      <formula>0</formula>
    </cfRule>
  </conditionalFormatting>
  <conditionalFormatting sqref="G40:I40">
    <cfRule type="cellIs" dxfId="70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opLeftCell="C1" workbookViewId="0">
      <selection activeCell="K43" sqref="K43"/>
    </sheetView>
  </sheetViews>
  <sheetFormatPr defaultRowHeight="15" x14ac:dyDescent="0.25"/>
  <cols>
    <col min="1" max="1" width="41" bestFit="1" customWidth="1"/>
    <col min="2" max="2" width="17.42578125" bestFit="1" customWidth="1"/>
    <col min="3" max="3" width="9" bestFit="1" customWidth="1"/>
    <col min="5" max="5" width="38.7109375" bestFit="1" customWidth="1"/>
    <col min="6" max="6" width="11.7109375" bestFit="1" customWidth="1"/>
    <col min="7" max="7" width="9.85546875" bestFit="1" customWidth="1"/>
    <col min="8" max="8" width="11.7109375" bestFit="1" customWidth="1"/>
    <col min="9" max="9" width="11.28515625" bestFit="1" customWidth="1"/>
    <col min="10" max="10" width="9.7109375" bestFit="1" customWidth="1"/>
    <col min="11" max="11" width="15.5703125" bestFit="1" customWidth="1"/>
  </cols>
  <sheetData>
    <row r="1" spans="1:13" x14ac:dyDescent="0.25">
      <c r="A1" s="328" t="s">
        <v>152</v>
      </c>
      <c r="B1" s="328"/>
      <c r="C1" s="328"/>
      <c r="D1" s="328"/>
      <c r="E1" s="328"/>
      <c r="F1" s="328"/>
      <c r="G1" s="328"/>
      <c r="H1" s="328"/>
      <c r="I1" s="328"/>
    </row>
    <row r="2" spans="1:13" x14ac:dyDescent="0.25">
      <c r="A2" s="328"/>
      <c r="B2" s="328"/>
      <c r="C2" s="328"/>
      <c r="D2" s="328"/>
      <c r="E2" s="328"/>
      <c r="F2" s="328"/>
      <c r="G2" s="328"/>
      <c r="H2" s="328"/>
      <c r="I2" s="328"/>
    </row>
    <row r="3" spans="1:13" ht="21" x14ac:dyDescent="0.35">
      <c r="A3" s="329" t="s">
        <v>226</v>
      </c>
      <c r="B3" s="329"/>
      <c r="C3" s="329"/>
      <c r="D3" s="329"/>
      <c r="E3" s="329"/>
      <c r="F3" s="329"/>
      <c r="G3" s="329"/>
      <c r="H3" s="329"/>
      <c r="I3" s="329"/>
    </row>
    <row r="4" spans="1:13" ht="21.75" thickBot="1" x14ac:dyDescent="0.4">
      <c r="A4" s="50"/>
      <c r="B4" s="50"/>
      <c r="C4" s="50"/>
      <c r="D4" s="50"/>
      <c r="E4" s="50"/>
      <c r="F4" s="50"/>
      <c r="G4" s="50"/>
      <c r="H4" s="50"/>
      <c r="I4" s="50"/>
    </row>
    <row r="5" spans="1:13" ht="15.75" thickBot="1" x14ac:dyDescent="0.3">
      <c r="A5" s="338" t="s">
        <v>72</v>
      </c>
      <c r="B5" s="338" t="s">
        <v>2</v>
      </c>
      <c r="C5" s="338"/>
      <c r="D5" s="14"/>
      <c r="E5" s="38"/>
      <c r="F5" s="361" t="s">
        <v>2</v>
      </c>
      <c r="G5" s="362"/>
      <c r="H5" s="362"/>
      <c r="I5" s="363"/>
      <c r="J5" s="38"/>
    </row>
    <row r="6" spans="1:13" x14ac:dyDescent="0.25">
      <c r="A6" s="338"/>
      <c r="B6" s="143" t="s">
        <v>86</v>
      </c>
      <c r="C6" s="143" t="s">
        <v>4</v>
      </c>
      <c r="D6" s="14"/>
      <c r="E6" s="97"/>
      <c r="F6" s="357" t="s">
        <v>86</v>
      </c>
      <c r="G6" s="358"/>
      <c r="H6" s="359" t="s">
        <v>4</v>
      </c>
      <c r="I6" s="360"/>
      <c r="J6" s="86" t="s">
        <v>0</v>
      </c>
    </row>
    <row r="7" spans="1:13" x14ac:dyDescent="0.25">
      <c r="A7" s="13" t="s">
        <v>39</v>
      </c>
      <c r="B7" s="88">
        <v>115</v>
      </c>
      <c r="C7" s="88">
        <v>128</v>
      </c>
      <c r="D7" s="14"/>
      <c r="E7" s="98" t="s">
        <v>53</v>
      </c>
      <c r="F7" s="104">
        <v>120</v>
      </c>
      <c r="G7" s="105"/>
      <c r="H7" s="104">
        <v>125</v>
      </c>
      <c r="I7" s="122"/>
      <c r="J7" s="123">
        <f>F7-H7</f>
        <v>-5</v>
      </c>
    </row>
    <row r="8" spans="1:13" x14ac:dyDescent="0.25">
      <c r="A8" s="13" t="s">
        <v>41</v>
      </c>
      <c r="B8" s="87">
        <v>12</v>
      </c>
      <c r="C8" s="87">
        <v>7</v>
      </c>
      <c r="D8" s="14"/>
      <c r="E8" s="98" t="s">
        <v>157</v>
      </c>
      <c r="F8" s="104"/>
      <c r="G8" s="105">
        <v>1200</v>
      </c>
      <c r="H8" s="104"/>
      <c r="I8" s="122">
        <v>1500</v>
      </c>
      <c r="J8" s="123">
        <f>G8-I8</f>
        <v>-300</v>
      </c>
    </row>
    <row r="9" spans="1:13" x14ac:dyDescent="0.25">
      <c r="A9" s="12" t="s">
        <v>42</v>
      </c>
      <c r="B9" s="90">
        <v>24</v>
      </c>
      <c r="C9" s="90">
        <v>12</v>
      </c>
      <c r="D9" s="14"/>
      <c r="E9" s="98"/>
      <c r="F9" s="155" t="s">
        <v>125</v>
      </c>
      <c r="G9" s="156" t="s">
        <v>126</v>
      </c>
      <c r="H9" s="155" t="s">
        <v>125</v>
      </c>
      <c r="I9" s="156" t="s">
        <v>126</v>
      </c>
      <c r="J9" s="39" t="s">
        <v>1</v>
      </c>
    </row>
    <row r="10" spans="1:13" x14ac:dyDescent="0.25">
      <c r="A10" s="12" t="s">
        <v>43</v>
      </c>
      <c r="B10" s="90">
        <v>100</v>
      </c>
      <c r="C10" s="90">
        <v>90</v>
      </c>
      <c r="D10" s="14"/>
      <c r="E10" s="99" t="s">
        <v>94</v>
      </c>
      <c r="F10" s="169" t="s">
        <v>7</v>
      </c>
      <c r="G10" s="106"/>
      <c r="H10" s="169" t="s">
        <v>7</v>
      </c>
      <c r="I10" s="106"/>
      <c r="J10" s="123">
        <f>F11-H11</f>
        <v>1.1599999999999966</v>
      </c>
      <c r="K10" s="180" t="s">
        <v>86</v>
      </c>
      <c r="L10" s="180" t="s">
        <v>4</v>
      </c>
      <c r="M10" s="174" t="s">
        <v>196</v>
      </c>
    </row>
    <row r="11" spans="1:13" x14ac:dyDescent="0.25">
      <c r="A11" s="12" t="s">
        <v>46</v>
      </c>
      <c r="B11" s="90">
        <v>60</v>
      </c>
      <c r="C11" s="90">
        <v>50</v>
      </c>
      <c r="D11" s="14"/>
      <c r="E11" s="98" t="s">
        <v>127</v>
      </c>
      <c r="F11" s="107">
        <v>136.16</v>
      </c>
      <c r="G11" s="108"/>
      <c r="H11" s="107">
        <v>135</v>
      </c>
      <c r="I11" s="124"/>
      <c r="J11" s="129">
        <f t="shared" ref="J11:J33" si="0">F12-H12</f>
        <v>-13.019999999999982</v>
      </c>
      <c r="K11" s="171">
        <f>F11/$F$20</f>
        <v>0.32014295455079816</v>
      </c>
      <c r="L11" s="171">
        <f>H11/$H$20</f>
        <v>0.30651862952114978</v>
      </c>
      <c r="M11" s="199">
        <f>AVERAGE(K11:L11)</f>
        <v>0.31333079203597397</v>
      </c>
    </row>
    <row r="12" spans="1:13" x14ac:dyDescent="0.25">
      <c r="A12" s="12" t="s">
        <v>47</v>
      </c>
      <c r="B12" s="91">
        <v>6</v>
      </c>
      <c r="C12" s="91">
        <v>8</v>
      </c>
      <c r="D12" s="14"/>
      <c r="E12" s="98" t="s">
        <v>128</v>
      </c>
      <c r="F12" s="107">
        <v>246.37</v>
      </c>
      <c r="G12" s="108"/>
      <c r="H12" s="121">
        <v>259.39</v>
      </c>
      <c r="I12" s="124"/>
      <c r="J12" s="123">
        <f t="shared" si="0"/>
        <v>-0.78999999999999915</v>
      </c>
      <c r="K12" s="171">
        <f t="shared" ref="K12:K19" si="1">F12/$F$20</f>
        <v>0.579271590134255</v>
      </c>
      <c r="L12" s="171">
        <f t="shared" ref="L12:L19" si="2">H12/$H$20</f>
        <v>0.588947165270304</v>
      </c>
      <c r="M12" s="199">
        <f t="shared" ref="M12:M30" si="3">AVERAGE(K12:L12)</f>
        <v>0.58410937770227944</v>
      </c>
    </row>
    <row r="13" spans="1:13" x14ac:dyDescent="0.25">
      <c r="A13" s="12" t="s">
        <v>49</v>
      </c>
      <c r="B13" s="92">
        <v>110</v>
      </c>
      <c r="C13" s="92">
        <v>115</v>
      </c>
      <c r="D13" s="14"/>
      <c r="E13" s="98" t="s">
        <v>129</v>
      </c>
      <c r="F13" s="107">
        <v>10.57</v>
      </c>
      <c r="G13" s="108">
        <v>10.57</v>
      </c>
      <c r="H13" s="121">
        <v>11.36</v>
      </c>
      <c r="I13" s="124">
        <v>11.36</v>
      </c>
      <c r="J13" s="123">
        <f t="shared" si="0"/>
        <v>0.47</v>
      </c>
      <c r="K13" s="171">
        <f t="shared" si="1"/>
        <v>2.4852460558181088E-2</v>
      </c>
      <c r="L13" s="171">
        <f t="shared" si="2"/>
        <v>2.5792975047113045E-2</v>
      </c>
      <c r="M13" s="199">
        <f t="shared" si="3"/>
        <v>2.5322717802647068E-2</v>
      </c>
    </row>
    <row r="14" spans="1:13" x14ac:dyDescent="0.25">
      <c r="A14" s="12" t="s">
        <v>50</v>
      </c>
      <c r="B14" s="92">
        <v>3</v>
      </c>
      <c r="C14" s="92">
        <v>2.8</v>
      </c>
      <c r="D14" s="14"/>
      <c r="E14" s="98" t="s">
        <v>130</v>
      </c>
      <c r="F14" s="107">
        <v>0.85</v>
      </c>
      <c r="G14" s="108"/>
      <c r="H14" s="107">
        <v>0.38</v>
      </c>
      <c r="I14" s="124"/>
      <c r="J14" s="123">
        <f t="shared" si="0"/>
        <v>-2.0499999999999998</v>
      </c>
      <c r="K14" s="171">
        <f t="shared" si="1"/>
        <v>1.9985422397780441E-3</v>
      </c>
      <c r="L14" s="171">
        <f t="shared" si="2"/>
        <v>8.6279317939286606E-4</v>
      </c>
      <c r="M14" s="199">
        <f t="shared" si="3"/>
        <v>1.4306677095854551E-3</v>
      </c>
    </row>
    <row r="15" spans="1:13" x14ac:dyDescent="0.25">
      <c r="A15" s="12" t="s">
        <v>51</v>
      </c>
      <c r="B15" s="92">
        <v>1200</v>
      </c>
      <c r="C15" s="92">
        <v>1200</v>
      </c>
      <c r="D15" s="14"/>
      <c r="E15" s="98" t="s">
        <v>131</v>
      </c>
      <c r="F15" s="107">
        <v>4.95</v>
      </c>
      <c r="G15" s="108">
        <v>4.95</v>
      </c>
      <c r="H15" s="107">
        <v>7</v>
      </c>
      <c r="I15" s="124">
        <v>7</v>
      </c>
      <c r="J15" s="123">
        <f t="shared" si="0"/>
        <v>-0.81</v>
      </c>
      <c r="K15" s="171">
        <f t="shared" si="1"/>
        <v>1.1638569514001551E-2</v>
      </c>
      <c r="L15" s="171">
        <f t="shared" si="2"/>
        <v>1.5893558567763321E-2</v>
      </c>
      <c r="M15" s="199">
        <f t="shared" si="3"/>
        <v>1.3766064040882436E-2</v>
      </c>
    </row>
    <row r="16" spans="1:13" x14ac:dyDescent="0.25">
      <c r="A16" s="12" t="s">
        <v>52</v>
      </c>
      <c r="B16" s="18">
        <v>23</v>
      </c>
      <c r="C16" s="18">
        <v>22.5</v>
      </c>
      <c r="D16" s="14"/>
      <c r="E16" s="98" t="s">
        <v>132</v>
      </c>
      <c r="F16" s="107">
        <v>1.6</v>
      </c>
      <c r="G16" s="108">
        <v>1.6</v>
      </c>
      <c r="H16" s="121">
        <v>2.41</v>
      </c>
      <c r="I16" s="124">
        <v>2.41</v>
      </c>
      <c r="J16" s="123">
        <f t="shared" si="0"/>
        <v>1.1499999999999999</v>
      </c>
      <c r="K16" s="171">
        <f t="shared" si="1"/>
        <v>3.7619618631116124E-3</v>
      </c>
      <c r="L16" s="171">
        <f t="shared" si="2"/>
        <v>5.4719251640442295E-3</v>
      </c>
      <c r="M16" s="199">
        <f t="shared" si="3"/>
        <v>4.6169435135779207E-3</v>
      </c>
    </row>
    <row r="17" spans="1:13" x14ac:dyDescent="0.25">
      <c r="A17" s="12" t="s">
        <v>54</v>
      </c>
      <c r="B17" s="18">
        <v>25</v>
      </c>
      <c r="C17" s="18">
        <v>25</v>
      </c>
      <c r="D17" s="14"/>
      <c r="E17" s="98" t="s">
        <v>133</v>
      </c>
      <c r="F17" s="107">
        <v>2.92</v>
      </c>
      <c r="G17" s="108">
        <v>2.92</v>
      </c>
      <c r="H17" s="107">
        <v>1.77</v>
      </c>
      <c r="I17" s="124">
        <v>1.77</v>
      </c>
      <c r="J17" s="123">
        <f t="shared" si="0"/>
        <v>-0.8100000000000005</v>
      </c>
      <c r="K17" s="171">
        <f t="shared" si="1"/>
        <v>6.8655804001786919E-3</v>
      </c>
      <c r="L17" s="171">
        <f t="shared" si="2"/>
        <v>4.0187998092772971E-3</v>
      </c>
      <c r="M17" s="199">
        <f t="shared" si="3"/>
        <v>5.4421901047279949E-3</v>
      </c>
    </row>
    <row r="18" spans="1:13" x14ac:dyDescent="0.25">
      <c r="A18" s="12" t="s">
        <v>55</v>
      </c>
      <c r="B18" s="18">
        <v>0</v>
      </c>
      <c r="C18" s="18">
        <v>8</v>
      </c>
      <c r="D18" s="14"/>
      <c r="E18" s="98" t="s">
        <v>134</v>
      </c>
      <c r="F18" s="107">
        <v>9.7899999999999991</v>
      </c>
      <c r="G18" s="108">
        <v>0.92025999999999997</v>
      </c>
      <c r="H18" s="107">
        <v>10.6</v>
      </c>
      <c r="I18" s="124">
        <v>0.94339999999999991</v>
      </c>
      <c r="J18" s="123">
        <f t="shared" si="0"/>
        <v>-0.41999999999999993</v>
      </c>
      <c r="K18" s="171">
        <f t="shared" si="1"/>
        <v>2.3018504149914173E-2</v>
      </c>
      <c r="L18" s="171">
        <f t="shared" si="2"/>
        <v>2.4067388688327314E-2</v>
      </c>
      <c r="M18" s="199">
        <f t="shared" si="3"/>
        <v>2.3542946419120744E-2</v>
      </c>
    </row>
    <row r="19" spans="1:13" x14ac:dyDescent="0.25">
      <c r="A19" s="12" t="s">
        <v>56</v>
      </c>
      <c r="B19" s="18">
        <v>8</v>
      </c>
      <c r="C19" s="18">
        <v>8</v>
      </c>
      <c r="D19" s="14"/>
      <c r="E19" s="98" t="s">
        <v>135</v>
      </c>
      <c r="F19" s="107">
        <v>12.1</v>
      </c>
      <c r="G19" s="108">
        <v>0.69000000000000006</v>
      </c>
      <c r="H19" s="107">
        <v>12.52</v>
      </c>
      <c r="I19" s="124">
        <v>0.51200000000000001</v>
      </c>
      <c r="J19" s="123">
        <f t="shared" si="0"/>
        <v>-15.119999999999948</v>
      </c>
      <c r="K19" s="171">
        <f t="shared" si="1"/>
        <v>2.8449836589781567E-2</v>
      </c>
      <c r="L19" s="171">
        <f t="shared" si="2"/>
        <v>2.8426764752628113E-2</v>
      </c>
      <c r="M19" s="199">
        <f t="shared" si="3"/>
        <v>2.8438300671204841E-2</v>
      </c>
    </row>
    <row r="20" spans="1:13" x14ac:dyDescent="0.25">
      <c r="A20" s="12" t="s">
        <v>57</v>
      </c>
      <c r="B20" s="235">
        <v>0</v>
      </c>
      <c r="C20" s="235">
        <v>0</v>
      </c>
      <c r="D20" s="14"/>
      <c r="E20" s="130" t="s">
        <v>103</v>
      </c>
      <c r="F20" s="131">
        <v>425.31000000000006</v>
      </c>
      <c r="G20" s="132">
        <v>21.650259999999999</v>
      </c>
      <c r="H20" s="131">
        <v>440.43</v>
      </c>
      <c r="I20" s="133">
        <v>23.9954</v>
      </c>
      <c r="J20" s="123">
        <f t="shared" si="0"/>
        <v>0</v>
      </c>
      <c r="K20" s="172">
        <f>F20/$F$31</f>
        <v>0.96709718495611441</v>
      </c>
      <c r="L20" s="172">
        <f>H20/$H$31</f>
        <v>0.9820504816268284</v>
      </c>
      <c r="M20" s="200">
        <f t="shared" si="3"/>
        <v>0.9745738332914714</v>
      </c>
    </row>
    <row r="21" spans="1:13" x14ac:dyDescent="0.25">
      <c r="A21" s="12" t="s">
        <v>58</v>
      </c>
      <c r="B21" s="17">
        <v>27</v>
      </c>
      <c r="C21" s="17">
        <v>20</v>
      </c>
      <c r="D21" s="14"/>
      <c r="E21" s="99" t="s">
        <v>105</v>
      </c>
      <c r="F21" s="109"/>
      <c r="G21" s="110" t="s">
        <v>1</v>
      </c>
      <c r="H21" s="109"/>
      <c r="I21" s="125" t="s">
        <v>1</v>
      </c>
      <c r="J21" s="129">
        <f t="shared" si="0"/>
        <v>4.0199999999999996</v>
      </c>
      <c r="K21" s="172"/>
      <c r="L21" s="172"/>
      <c r="M21" s="199"/>
    </row>
    <row r="22" spans="1:13" x14ac:dyDescent="0.25">
      <c r="A22" s="12" t="s">
        <v>59</v>
      </c>
      <c r="B22" s="17">
        <v>0</v>
      </c>
      <c r="C22" s="17">
        <v>50</v>
      </c>
      <c r="D22" s="14"/>
      <c r="E22" s="98" t="s">
        <v>106</v>
      </c>
      <c r="F22" s="107">
        <v>7.97</v>
      </c>
      <c r="G22" s="108">
        <v>7.97</v>
      </c>
      <c r="H22" s="154">
        <v>3.95</v>
      </c>
      <c r="I22" s="124">
        <v>3.95</v>
      </c>
      <c r="J22" s="129">
        <f t="shared" si="0"/>
        <v>2.0599999999999996</v>
      </c>
      <c r="K22" s="172">
        <f>F22/F24</f>
        <v>0.64274193548387104</v>
      </c>
      <c r="L22" s="172">
        <f>H22/H24</f>
        <v>0.625</v>
      </c>
      <c r="M22" s="199">
        <f t="shared" si="3"/>
        <v>0.63387096774193552</v>
      </c>
    </row>
    <row r="23" spans="1:13" x14ac:dyDescent="0.25">
      <c r="A23" s="12" t="s">
        <v>60</v>
      </c>
      <c r="B23" s="17">
        <v>1200</v>
      </c>
      <c r="C23" s="17">
        <v>1300</v>
      </c>
      <c r="D23" s="14"/>
      <c r="E23" s="98" t="s">
        <v>136</v>
      </c>
      <c r="F23" s="107">
        <v>4.43</v>
      </c>
      <c r="G23" s="108">
        <v>4.43</v>
      </c>
      <c r="H23" s="154">
        <v>2.37</v>
      </c>
      <c r="I23" s="124">
        <v>2.37</v>
      </c>
      <c r="J23" s="123">
        <f t="shared" si="0"/>
        <v>6.0799999999999983</v>
      </c>
      <c r="K23" s="172">
        <f>F23/F24</f>
        <v>0.35725806451612907</v>
      </c>
      <c r="L23" s="172">
        <f>H23/H24</f>
        <v>0.375</v>
      </c>
      <c r="M23" s="199">
        <f t="shared" si="3"/>
        <v>0.36612903225806454</v>
      </c>
    </row>
    <row r="24" spans="1:13" x14ac:dyDescent="0.25">
      <c r="A24" s="13" t="s">
        <v>61</v>
      </c>
      <c r="B24" s="88">
        <v>220</v>
      </c>
      <c r="C24" s="88">
        <v>220</v>
      </c>
      <c r="D24" s="14"/>
      <c r="E24" s="100" t="s">
        <v>108</v>
      </c>
      <c r="F24" s="111">
        <v>12.399999999999999</v>
      </c>
      <c r="G24" s="112">
        <v>12.399999999999999</v>
      </c>
      <c r="H24" s="111">
        <v>6.32</v>
      </c>
      <c r="I24" s="126">
        <v>6.32</v>
      </c>
      <c r="J24" s="123" t="s">
        <v>1</v>
      </c>
      <c r="K24" s="172">
        <f t="shared" ref="K24:K30" si="4">F24/$F$31</f>
        <v>2.8195916139888116E-2</v>
      </c>
      <c r="L24" s="172">
        <f t="shared" ref="L24:L30" si="5">H24/$H$31</f>
        <v>1.4092044238316091E-2</v>
      </c>
      <c r="M24" s="200">
        <f t="shared" si="3"/>
        <v>2.1143980189102102E-2</v>
      </c>
    </row>
    <row r="25" spans="1:13" x14ac:dyDescent="0.25">
      <c r="A25" s="13" t="s">
        <v>62</v>
      </c>
      <c r="B25" s="89">
        <v>1</v>
      </c>
      <c r="C25" s="89">
        <v>1</v>
      </c>
      <c r="D25" s="14"/>
      <c r="E25" s="99" t="s">
        <v>109</v>
      </c>
      <c r="F25" s="109"/>
      <c r="G25" s="110"/>
      <c r="H25" s="109"/>
      <c r="I25" s="125"/>
      <c r="J25" s="123">
        <f t="shared" si="0"/>
        <v>0.39</v>
      </c>
      <c r="K25" s="172"/>
      <c r="L25" s="172"/>
      <c r="M25" s="199"/>
    </row>
    <row r="26" spans="1:13" x14ac:dyDescent="0.25">
      <c r="A26" s="13" t="s">
        <v>63</v>
      </c>
      <c r="B26" s="87">
        <v>0</v>
      </c>
      <c r="C26" s="87">
        <v>0</v>
      </c>
      <c r="D26" s="14"/>
      <c r="E26" s="98" t="s">
        <v>110</v>
      </c>
      <c r="F26" s="107">
        <v>0.98</v>
      </c>
      <c r="G26" s="108">
        <v>0.98</v>
      </c>
      <c r="H26" s="107">
        <v>0.59</v>
      </c>
      <c r="I26" s="124">
        <v>0.59</v>
      </c>
      <c r="J26" s="123">
        <f t="shared" si="0"/>
        <v>-4.9999999999999822E-2</v>
      </c>
      <c r="K26" s="172">
        <f>F26/F28</f>
        <v>0.47342995169082119</v>
      </c>
      <c r="L26" s="172">
        <f>H26/H28</f>
        <v>0.34104046242774566</v>
      </c>
      <c r="M26" s="199">
        <f t="shared" si="3"/>
        <v>0.4072352070592834</v>
      </c>
    </row>
    <row r="27" spans="1:13" x14ac:dyDescent="0.25">
      <c r="A27" s="12" t="s">
        <v>64</v>
      </c>
      <c r="B27" s="236">
        <f t="shared" ref="B27:C27" si="6">B24*B25*12</f>
        <v>2640</v>
      </c>
      <c r="C27" s="236">
        <f t="shared" si="6"/>
        <v>2640</v>
      </c>
      <c r="D27" s="14"/>
      <c r="E27" s="98" t="s">
        <v>137</v>
      </c>
      <c r="F27" s="107">
        <v>1.0900000000000001</v>
      </c>
      <c r="G27" s="108">
        <v>0.20039999999999999</v>
      </c>
      <c r="H27" s="107">
        <v>1.1399999999999999</v>
      </c>
      <c r="I27" s="124">
        <v>0.22539999999999999</v>
      </c>
      <c r="J27" s="123">
        <f t="shared" si="0"/>
        <v>0.3400000000000003</v>
      </c>
      <c r="K27" s="172">
        <f>F27/F28</f>
        <v>0.52657004830917875</v>
      </c>
      <c r="L27" s="172">
        <f>H27/H28</f>
        <v>0.65895953757225434</v>
      </c>
      <c r="M27" s="199">
        <f t="shared" si="3"/>
        <v>0.59276479294071649</v>
      </c>
    </row>
    <row r="28" spans="1:13" x14ac:dyDescent="0.25">
      <c r="A28" s="12" t="s">
        <v>65</v>
      </c>
      <c r="B28" s="236">
        <f t="shared" ref="B28:C28" si="7">B24*B25</f>
        <v>220</v>
      </c>
      <c r="C28" s="236">
        <f t="shared" si="7"/>
        <v>220</v>
      </c>
      <c r="D28" s="14"/>
      <c r="E28" s="134" t="s">
        <v>138</v>
      </c>
      <c r="F28" s="135">
        <v>2.0700000000000003</v>
      </c>
      <c r="G28" s="136">
        <v>1.1803999999999999</v>
      </c>
      <c r="H28" s="135">
        <v>1.73</v>
      </c>
      <c r="I28" s="137">
        <v>0.8153999999999999</v>
      </c>
      <c r="J28" s="123">
        <f t="shared" si="0"/>
        <v>6.4199999999999982</v>
      </c>
      <c r="K28" s="172">
        <f t="shared" si="4"/>
        <v>4.7068989039974526E-3</v>
      </c>
      <c r="L28" s="172">
        <f t="shared" si="5"/>
        <v>3.8574741348555118E-3</v>
      </c>
      <c r="M28" s="200">
        <f t="shared" si="3"/>
        <v>4.2821865194264822E-3</v>
      </c>
    </row>
    <row r="29" spans="1:13" x14ac:dyDescent="0.25">
      <c r="A29" s="12" t="s">
        <v>66</v>
      </c>
      <c r="B29" s="236">
        <f t="shared" ref="B29:C29" si="8">B27+B28</f>
        <v>2860</v>
      </c>
      <c r="C29" s="236">
        <f t="shared" si="8"/>
        <v>2860</v>
      </c>
      <c r="D29" s="14"/>
      <c r="E29" s="101" t="s">
        <v>114</v>
      </c>
      <c r="F29" s="113">
        <v>14.469999999999999</v>
      </c>
      <c r="G29" s="114">
        <v>13.580399999999999</v>
      </c>
      <c r="H29" s="113">
        <v>8.0500000000000007</v>
      </c>
      <c r="I29" s="127">
        <v>7.1354000000000006</v>
      </c>
      <c r="J29" s="123">
        <f t="shared" si="0"/>
        <v>-9.0399999999999636</v>
      </c>
      <c r="K29" s="172">
        <f t="shared" si="4"/>
        <v>3.2902815043885571E-2</v>
      </c>
      <c r="L29" s="172">
        <f t="shared" si="5"/>
        <v>1.7949518373171602E-2</v>
      </c>
      <c r="M29" s="199">
        <f t="shared" si="3"/>
        <v>2.5426166708528587E-2</v>
      </c>
    </row>
    <row r="30" spans="1:13" x14ac:dyDescent="0.25">
      <c r="A30" s="12" t="s">
        <v>67</v>
      </c>
      <c r="B30" s="237">
        <f>B29/(B15*B14)</f>
        <v>0.7944444444444444</v>
      </c>
      <c r="C30" s="237">
        <f>C29/(C15*C14)</f>
        <v>0.85119047619047616</v>
      </c>
      <c r="D30" s="14"/>
      <c r="E30" s="100" t="s">
        <v>115</v>
      </c>
      <c r="F30" s="111">
        <v>437.71000000000004</v>
      </c>
      <c r="G30" s="112">
        <v>34.050259999999994</v>
      </c>
      <c r="H30" s="111">
        <v>446.75</v>
      </c>
      <c r="I30" s="126">
        <v>30.3154</v>
      </c>
      <c r="J30" s="123">
        <f t="shared" si="0"/>
        <v>-8.6999999999999318</v>
      </c>
      <c r="K30" s="172">
        <f t="shared" si="4"/>
        <v>0.99529310109600244</v>
      </c>
      <c r="L30" s="172">
        <f t="shared" si="5"/>
        <v>0.9961425258651444</v>
      </c>
      <c r="M30" s="199">
        <f t="shared" si="3"/>
        <v>0.99571781348057342</v>
      </c>
    </row>
    <row r="31" spans="1:13" x14ac:dyDescent="0.25">
      <c r="A31" s="12" t="s">
        <v>69</v>
      </c>
      <c r="B31" s="238">
        <f>B21/(B14*B15)</f>
        <v>7.4999999999999997E-3</v>
      </c>
      <c r="C31" s="238">
        <f>C21/(C14*C15)</f>
        <v>5.9523809523809521E-3</v>
      </c>
      <c r="D31" s="14"/>
      <c r="E31" s="102" t="s">
        <v>116</v>
      </c>
      <c r="F31" s="115">
        <v>439.78000000000009</v>
      </c>
      <c r="G31" s="116">
        <v>35.23066</v>
      </c>
      <c r="H31" s="115">
        <v>448.48</v>
      </c>
      <c r="I31" s="128">
        <v>31.130800000000001</v>
      </c>
      <c r="J31" s="123">
        <f t="shared" si="0"/>
        <v>0.5</v>
      </c>
    </row>
    <row r="32" spans="1:13" x14ac:dyDescent="0.25">
      <c r="A32" s="12" t="s">
        <v>70</v>
      </c>
      <c r="B32" s="238">
        <f>B22/(21*B15)</f>
        <v>0</v>
      </c>
      <c r="C32" s="238">
        <f>C22/(C14*C15)</f>
        <v>1.488095238095238E-2</v>
      </c>
      <c r="D32" s="14"/>
      <c r="E32" s="145" t="s">
        <v>167</v>
      </c>
      <c r="F32" s="146">
        <v>24</v>
      </c>
      <c r="G32" s="147" t="s">
        <v>1</v>
      </c>
      <c r="H32" s="146">
        <v>23.5</v>
      </c>
      <c r="I32" s="148"/>
      <c r="J32" s="123">
        <f t="shared" si="0"/>
        <v>0.10000000000000009</v>
      </c>
    </row>
    <row r="33" spans="1:10" x14ac:dyDescent="0.25">
      <c r="A33" s="12" t="s">
        <v>71</v>
      </c>
      <c r="B33" s="238">
        <f>B23/(B14*B15)</f>
        <v>0.33333333333333331</v>
      </c>
      <c r="C33" s="238">
        <f>C23/(C14*C15)</f>
        <v>0.38690476190476192</v>
      </c>
      <c r="D33" s="14"/>
      <c r="E33" s="145" t="s">
        <v>117</v>
      </c>
      <c r="F33" s="146">
        <v>3.7</v>
      </c>
      <c r="G33" s="147"/>
      <c r="H33" s="146">
        <v>3.6</v>
      </c>
      <c r="I33" s="148"/>
      <c r="J33" s="123">
        <f t="shared" si="0"/>
        <v>-35.300000000000011</v>
      </c>
    </row>
    <row r="34" spans="1:10" x14ac:dyDescent="0.25">
      <c r="D34" s="14"/>
      <c r="E34" s="145" t="s">
        <v>168</v>
      </c>
      <c r="F34" s="146">
        <v>425.5</v>
      </c>
      <c r="G34" s="147"/>
      <c r="H34" s="146">
        <v>460.8</v>
      </c>
      <c r="I34" s="148"/>
      <c r="J34" s="38"/>
    </row>
    <row r="35" spans="1:10" x14ac:dyDescent="0.25">
      <c r="D35" s="14"/>
      <c r="E35" s="100" t="s">
        <v>118</v>
      </c>
      <c r="F35" s="111">
        <v>0.18999999999994088</v>
      </c>
      <c r="G35" s="112">
        <v>2.3497400000000006</v>
      </c>
      <c r="H35" s="111">
        <v>20.370000000000005</v>
      </c>
      <c r="I35" s="112">
        <v>-0.49540000000000006</v>
      </c>
      <c r="J35" s="38"/>
    </row>
    <row r="36" spans="1:10" x14ac:dyDescent="0.25">
      <c r="A36" s="14"/>
      <c r="B36" s="14"/>
      <c r="C36" s="14"/>
      <c r="D36" s="14"/>
      <c r="E36" s="103" t="s">
        <v>119</v>
      </c>
      <c r="F36" s="117">
        <v>-12.210000000000036</v>
      </c>
      <c r="G36" s="118">
        <v>-10.050259999999994</v>
      </c>
      <c r="H36" s="117">
        <v>14.050000000000011</v>
      </c>
      <c r="I36" s="118">
        <v>-6.8154000000000003</v>
      </c>
      <c r="J36" s="38"/>
    </row>
    <row r="37" spans="1:10" x14ac:dyDescent="0.25">
      <c r="A37" s="14"/>
      <c r="B37" s="14"/>
      <c r="C37" s="14"/>
      <c r="D37" s="14"/>
      <c r="E37" s="103" t="s">
        <v>120</v>
      </c>
      <c r="F37" s="117">
        <v>-14.280000000000086</v>
      </c>
      <c r="G37" s="118">
        <v>-11.23066</v>
      </c>
      <c r="H37" s="117">
        <v>12.319999999999993</v>
      </c>
      <c r="I37" s="118">
        <v>-7.6308000000000007</v>
      </c>
      <c r="J37" s="38"/>
    </row>
    <row r="38" spans="1:10" x14ac:dyDescent="0.25">
      <c r="A38" s="14"/>
      <c r="B38" s="14"/>
      <c r="C38" s="14"/>
      <c r="D38" s="14"/>
      <c r="E38" s="98"/>
      <c r="F38" s="152" t="s">
        <v>139</v>
      </c>
      <c r="G38" s="153" t="s">
        <v>140</v>
      </c>
      <c r="H38" s="152" t="s">
        <v>139</v>
      </c>
      <c r="I38" s="153" t="s">
        <v>140</v>
      </c>
      <c r="J38" s="38"/>
    </row>
    <row r="39" spans="1:10" x14ac:dyDescent="0.25">
      <c r="A39" s="14"/>
      <c r="B39" s="14"/>
      <c r="C39" s="14"/>
      <c r="D39" s="14"/>
      <c r="E39" s="149" t="s">
        <v>141</v>
      </c>
      <c r="F39" s="150">
        <v>495282</v>
      </c>
      <c r="G39" s="151">
        <v>27936</v>
      </c>
      <c r="H39" s="150">
        <v>536371.20000000007</v>
      </c>
      <c r="I39" s="151">
        <v>27354</v>
      </c>
      <c r="J39" s="38"/>
    </row>
    <row r="40" spans="1:10" x14ac:dyDescent="0.25">
      <c r="A40" s="14"/>
      <c r="B40" s="14"/>
      <c r="C40" s="14"/>
      <c r="D40" s="14"/>
      <c r="E40" s="103" t="s">
        <v>142</v>
      </c>
      <c r="F40" s="117">
        <v>527736.00000000012</v>
      </c>
      <c r="G40" s="118">
        <v>42276.792000000001</v>
      </c>
      <c r="H40" s="117">
        <v>538176</v>
      </c>
      <c r="I40" s="118">
        <v>37356.959999999999</v>
      </c>
      <c r="J40" s="38"/>
    </row>
    <row r="41" spans="1:10" ht="15.75" thickBot="1" x14ac:dyDescent="0.3">
      <c r="E41" s="103" t="s">
        <v>143</v>
      </c>
      <c r="F41" s="119">
        <v>-32454.000000000116</v>
      </c>
      <c r="G41" s="120">
        <v>-14340.792000000001</v>
      </c>
      <c r="H41" s="119">
        <v>-1804.7999999999302</v>
      </c>
      <c r="I41" s="120">
        <v>-10002.959999999999</v>
      </c>
    </row>
  </sheetData>
  <mergeCells count="7">
    <mergeCell ref="B5:C5"/>
    <mergeCell ref="F6:G6"/>
    <mergeCell ref="H6:I6"/>
    <mergeCell ref="A1:I2"/>
    <mergeCell ref="A3:I3"/>
    <mergeCell ref="A5:A6"/>
    <mergeCell ref="F5:I5"/>
  </mergeCells>
  <conditionalFormatting sqref="F35:I37 F41:I41">
    <cfRule type="cellIs" dxfId="69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selection activeCell="S33" sqref="S33"/>
    </sheetView>
  </sheetViews>
  <sheetFormatPr defaultRowHeight="15" x14ac:dyDescent="0.25"/>
  <cols>
    <col min="1" max="1" width="41" bestFit="1" customWidth="1"/>
    <col min="2" max="2" width="11.28515625" bestFit="1" customWidth="1"/>
    <col min="3" max="3" width="11.28515625" customWidth="1"/>
    <col min="4" max="4" width="13.85546875" bestFit="1" customWidth="1"/>
    <col min="5" max="6" width="13.85546875" customWidth="1"/>
    <col min="7" max="7" width="10.140625" customWidth="1"/>
    <col min="8" max="8" width="38.7109375" bestFit="1" customWidth="1"/>
    <col min="9" max="9" width="9.7109375" bestFit="1" customWidth="1"/>
    <col min="10" max="10" width="8.5703125" bestFit="1" customWidth="1"/>
    <col min="11" max="11" width="9.7109375" bestFit="1" customWidth="1"/>
    <col min="12" max="12" width="8.5703125" bestFit="1" customWidth="1"/>
    <col min="14" max="14" width="11.140625" bestFit="1" customWidth="1"/>
    <col min="15" max="16" width="11.140625" customWidth="1"/>
    <col min="17" max="17" width="17.28515625" bestFit="1" customWidth="1"/>
    <col min="18" max="18" width="16.7109375" bestFit="1" customWidth="1"/>
    <col min="19" max="19" width="15.42578125" bestFit="1" customWidth="1"/>
    <col min="20" max="20" width="12.28515625" bestFit="1" customWidth="1"/>
    <col min="21" max="21" width="15.140625" bestFit="1" customWidth="1"/>
    <col min="23" max="23" width="15.140625" bestFit="1" customWidth="1"/>
    <col min="25" max="25" width="15.42578125" bestFit="1" customWidth="1"/>
    <col min="27" max="27" width="15.140625" bestFit="1" customWidth="1"/>
  </cols>
  <sheetData>
    <row r="1" spans="1:25" x14ac:dyDescent="0.25">
      <c r="A1" s="328" t="s">
        <v>152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25" x14ac:dyDescent="0.2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25" ht="21" x14ac:dyDescent="0.35">
      <c r="A3" s="329" t="s">
        <v>160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25" ht="21" x14ac:dyDescent="0.35">
      <c r="A4" s="50"/>
      <c r="B4" s="59"/>
      <c r="C4" s="59"/>
      <c r="D4" s="50"/>
      <c r="E4" s="218"/>
      <c r="F4" s="218"/>
      <c r="G4" s="50"/>
      <c r="H4" s="50"/>
      <c r="I4" s="50"/>
      <c r="J4" s="50"/>
      <c r="K4" s="50"/>
    </row>
    <row r="5" spans="1:25" s="79" customFormat="1" ht="15" customHeight="1" x14ac:dyDescent="0.2">
      <c r="A5" s="374" t="s">
        <v>72</v>
      </c>
      <c r="B5" s="375" t="s">
        <v>2</v>
      </c>
      <c r="C5" s="375"/>
      <c r="D5" s="375"/>
      <c r="E5" s="375"/>
      <c r="F5" s="375"/>
      <c r="G5" s="157"/>
      <c r="H5" s="45"/>
      <c r="I5" s="366" t="s">
        <v>144</v>
      </c>
      <c r="J5" s="366"/>
      <c r="K5" s="366"/>
      <c r="L5" s="366"/>
      <c r="M5" s="366"/>
      <c r="N5" s="366"/>
      <c r="O5" s="366"/>
      <c r="P5" s="366"/>
      <c r="Q5" s="366"/>
      <c r="R5" s="366"/>
      <c r="S5" s="368" t="s">
        <v>169</v>
      </c>
      <c r="T5" s="368"/>
      <c r="U5" s="368"/>
      <c r="V5" s="368"/>
      <c r="W5" s="368"/>
      <c r="X5" s="368"/>
      <c r="Y5" s="368"/>
    </row>
    <row r="6" spans="1:25" x14ac:dyDescent="0.25">
      <c r="A6" s="374"/>
      <c r="B6" s="371" t="s">
        <v>3</v>
      </c>
      <c r="C6" s="372"/>
      <c r="D6" s="219" t="s">
        <v>86</v>
      </c>
      <c r="E6" s="371" t="s">
        <v>4</v>
      </c>
      <c r="F6" s="372"/>
      <c r="G6" s="85"/>
      <c r="H6" s="47"/>
      <c r="I6" s="364" t="s">
        <v>3</v>
      </c>
      <c r="J6" s="373"/>
      <c r="K6" s="373"/>
      <c r="L6" s="365"/>
      <c r="M6" s="364" t="s">
        <v>86</v>
      </c>
      <c r="N6" s="365"/>
      <c r="O6" s="364" t="s">
        <v>4</v>
      </c>
      <c r="P6" s="373"/>
      <c r="Q6" s="373"/>
      <c r="R6" s="365"/>
      <c r="S6" s="364" t="s">
        <v>3</v>
      </c>
      <c r="T6" s="365"/>
      <c r="U6" s="242" t="s">
        <v>86</v>
      </c>
      <c r="V6" s="366" t="s">
        <v>4</v>
      </c>
      <c r="W6" s="366"/>
      <c r="X6" s="367" t="s">
        <v>228</v>
      </c>
      <c r="Y6" s="367"/>
    </row>
    <row r="7" spans="1:25" x14ac:dyDescent="0.25">
      <c r="A7" s="374"/>
      <c r="B7" s="219" t="s">
        <v>159</v>
      </c>
      <c r="C7" s="219" t="s">
        <v>158</v>
      </c>
      <c r="D7" s="219" t="s">
        <v>159</v>
      </c>
      <c r="E7" s="219" t="s">
        <v>158</v>
      </c>
      <c r="F7" s="219" t="s">
        <v>159</v>
      </c>
      <c r="G7" s="85"/>
      <c r="H7" s="47"/>
      <c r="I7" s="364" t="s">
        <v>145</v>
      </c>
      <c r="J7" s="365"/>
      <c r="K7" s="364" t="s">
        <v>146</v>
      </c>
      <c r="L7" s="365"/>
      <c r="M7" s="364" t="s">
        <v>146</v>
      </c>
      <c r="N7" s="365"/>
      <c r="O7" s="364" t="s">
        <v>145</v>
      </c>
      <c r="P7" s="365"/>
      <c r="Q7" s="364" t="s">
        <v>146</v>
      </c>
      <c r="R7" s="365"/>
      <c r="S7" s="242" t="s">
        <v>145</v>
      </c>
      <c r="T7" s="243" t="s">
        <v>146</v>
      </c>
      <c r="U7" s="243" t="s">
        <v>146</v>
      </c>
      <c r="V7" s="243" t="s">
        <v>145</v>
      </c>
      <c r="W7" s="243" t="s">
        <v>146</v>
      </c>
      <c r="X7" s="96" t="s">
        <v>158</v>
      </c>
      <c r="Y7" s="96" t="s">
        <v>159</v>
      </c>
    </row>
    <row r="8" spans="1:25" x14ac:dyDescent="0.25">
      <c r="A8" s="12" t="s">
        <v>36</v>
      </c>
      <c r="B8" s="28">
        <v>500</v>
      </c>
      <c r="C8" s="28">
        <v>500</v>
      </c>
      <c r="D8" s="28">
        <v>500</v>
      </c>
      <c r="E8" s="28">
        <v>500</v>
      </c>
      <c r="F8" s="28">
        <v>500</v>
      </c>
      <c r="G8" s="85"/>
      <c r="H8" s="158" t="s">
        <v>147</v>
      </c>
      <c r="I8" s="369">
        <v>6.5</v>
      </c>
      <c r="J8" s="370"/>
      <c r="K8" s="369">
        <v>23</v>
      </c>
      <c r="L8" s="370"/>
      <c r="M8" s="369">
        <v>24</v>
      </c>
      <c r="N8" s="370"/>
      <c r="O8" s="369">
        <v>7</v>
      </c>
      <c r="P8" s="370"/>
      <c r="Q8" s="369">
        <v>22.5</v>
      </c>
      <c r="R8" s="370"/>
      <c r="S8" s="244">
        <v>6.5</v>
      </c>
      <c r="T8" s="244">
        <v>23</v>
      </c>
      <c r="U8" s="244">
        <v>24</v>
      </c>
      <c r="V8" s="244">
        <v>7</v>
      </c>
      <c r="W8" s="244">
        <v>22.5</v>
      </c>
      <c r="X8" s="194"/>
      <c r="Y8" s="194"/>
    </row>
    <row r="9" spans="1:25" x14ac:dyDescent="0.25">
      <c r="A9" s="12" t="s">
        <v>37</v>
      </c>
      <c r="B9" s="28">
        <v>4</v>
      </c>
      <c r="C9" s="28">
        <v>5</v>
      </c>
      <c r="D9" s="28">
        <v>4</v>
      </c>
      <c r="E9" s="28">
        <v>3</v>
      </c>
      <c r="F9" s="28">
        <v>4</v>
      </c>
      <c r="G9" s="85"/>
      <c r="H9" s="65" t="s">
        <v>94</v>
      </c>
      <c r="I9" s="96" t="s">
        <v>7</v>
      </c>
      <c r="J9" s="96" t="s">
        <v>227</v>
      </c>
      <c r="K9" s="96" t="s">
        <v>7</v>
      </c>
      <c r="L9" s="96" t="s">
        <v>227</v>
      </c>
      <c r="M9" s="96" t="s">
        <v>7</v>
      </c>
      <c r="N9" s="96" t="s">
        <v>227</v>
      </c>
      <c r="O9" s="96" t="s">
        <v>7</v>
      </c>
      <c r="P9" s="96" t="s">
        <v>227</v>
      </c>
      <c r="Q9" s="96" t="s">
        <v>7</v>
      </c>
      <c r="R9" s="96" t="s">
        <v>227</v>
      </c>
      <c r="S9" s="96" t="s">
        <v>7</v>
      </c>
      <c r="T9" s="96" t="s">
        <v>7</v>
      </c>
      <c r="U9" s="96" t="s">
        <v>7</v>
      </c>
      <c r="V9" s="96" t="s">
        <v>7</v>
      </c>
      <c r="W9" s="96" t="s">
        <v>7</v>
      </c>
      <c r="X9" s="194"/>
      <c r="Y9" s="194"/>
    </row>
    <row r="10" spans="1:25" x14ac:dyDescent="0.25">
      <c r="A10" s="12" t="s">
        <v>38</v>
      </c>
      <c r="B10" s="230">
        <v>26.5</v>
      </c>
      <c r="C10" s="230">
        <v>26</v>
      </c>
      <c r="D10" s="230">
        <v>28.3</v>
      </c>
      <c r="E10" s="230">
        <v>26.5</v>
      </c>
      <c r="F10" s="230">
        <v>26</v>
      </c>
      <c r="G10" s="85"/>
      <c r="H10" s="1" t="s">
        <v>148</v>
      </c>
      <c r="I10" s="2">
        <v>42.11</v>
      </c>
      <c r="J10" s="2">
        <v>0</v>
      </c>
      <c r="K10" s="5">
        <v>84.98</v>
      </c>
      <c r="L10" s="2">
        <v>0</v>
      </c>
      <c r="M10" s="5">
        <v>90.16</v>
      </c>
      <c r="N10" s="2">
        <v>0</v>
      </c>
      <c r="O10" s="5">
        <v>53.08</v>
      </c>
      <c r="P10" s="2">
        <v>0</v>
      </c>
      <c r="Q10" s="5">
        <v>112.62</v>
      </c>
      <c r="R10" s="2">
        <v>0</v>
      </c>
      <c r="S10" s="245">
        <f>I10/$I$18</f>
        <v>0.50226622137404564</v>
      </c>
      <c r="T10" s="171">
        <f>K10/$K$18</f>
        <v>0.63018168335187252</v>
      </c>
      <c r="U10" s="171">
        <f>M10/$M$18</f>
        <v>0.64006815277580564</v>
      </c>
      <c r="V10" s="171">
        <f>O10/$O$18</f>
        <v>0.58503251405268386</v>
      </c>
      <c r="W10" s="171">
        <f>Q10/$Q$18</f>
        <v>0.66021807949349287</v>
      </c>
      <c r="X10" s="171">
        <f>(S10+V10)/2</f>
        <v>0.5436493677133647</v>
      </c>
      <c r="Y10" s="171">
        <f>(T10+U10+W10)/3</f>
        <v>0.64348930520705705</v>
      </c>
    </row>
    <row r="11" spans="1:25" x14ac:dyDescent="0.25">
      <c r="A11" s="12" t="s">
        <v>39</v>
      </c>
      <c r="B11" s="230">
        <v>6.5</v>
      </c>
      <c r="C11" s="230">
        <v>23</v>
      </c>
      <c r="D11" s="230">
        <v>24</v>
      </c>
      <c r="E11" s="230">
        <v>7</v>
      </c>
      <c r="F11" s="230">
        <v>22.5</v>
      </c>
      <c r="G11" s="85"/>
      <c r="H11" s="1" t="s">
        <v>129</v>
      </c>
      <c r="I11" s="2">
        <v>12.99</v>
      </c>
      <c r="J11" s="2">
        <v>12.99</v>
      </c>
      <c r="K11" s="5">
        <v>17.420000000000002</v>
      </c>
      <c r="L11" s="2">
        <v>17.420000000000002</v>
      </c>
      <c r="M11" s="5">
        <v>16.579999999999998</v>
      </c>
      <c r="N11" s="2">
        <v>16.579999999999998</v>
      </c>
      <c r="O11" s="5">
        <v>6.68</v>
      </c>
      <c r="P11" s="2">
        <v>6.68</v>
      </c>
      <c r="Q11" s="5">
        <v>20.7</v>
      </c>
      <c r="R11" s="2">
        <v>20.7</v>
      </c>
      <c r="S11" s="245">
        <f t="shared" ref="S11:S17" si="0">I11/$I$18</f>
        <v>0.1549379770992366</v>
      </c>
      <c r="T11" s="171">
        <f t="shared" ref="T11:T17" si="1">K11/$K$18</f>
        <v>0.12918057100482019</v>
      </c>
      <c r="U11" s="171">
        <f t="shared" ref="U11:U17" si="2">M11/$M$18</f>
        <v>0.11770552321453924</v>
      </c>
      <c r="V11" s="171">
        <f t="shared" ref="V11:V17" si="3">O11/$O$18</f>
        <v>7.3625041331422905E-2</v>
      </c>
      <c r="W11" s="171">
        <f t="shared" ref="W11:W17" si="4">Q11/$Q$18</f>
        <v>0.12135068589518115</v>
      </c>
      <c r="X11" s="171">
        <f t="shared" ref="X11:X30" si="5">(S11+V11)/2</f>
        <v>0.11428150921532976</v>
      </c>
      <c r="Y11" s="171">
        <f t="shared" ref="Y11:Y30" si="6">(T11+U11+W11)/3</f>
        <v>0.12274559337151353</v>
      </c>
    </row>
    <row r="12" spans="1:25" x14ac:dyDescent="0.25">
      <c r="A12" s="12" t="s">
        <v>41</v>
      </c>
      <c r="B12" s="231">
        <v>6</v>
      </c>
      <c r="C12" s="231">
        <v>6.38</v>
      </c>
      <c r="D12" s="231">
        <v>6.45</v>
      </c>
      <c r="E12" s="231">
        <v>6.48</v>
      </c>
      <c r="F12" s="231">
        <v>6.64</v>
      </c>
      <c r="G12" s="85"/>
      <c r="H12" s="1" t="s">
        <v>130</v>
      </c>
      <c r="I12" s="2">
        <v>19.670000000000002</v>
      </c>
      <c r="J12" s="2">
        <v>0</v>
      </c>
      <c r="K12" s="2">
        <v>18.36</v>
      </c>
      <c r="L12" s="2">
        <v>0</v>
      </c>
      <c r="M12" s="2">
        <v>18.77</v>
      </c>
      <c r="N12" s="2">
        <v>0</v>
      </c>
      <c r="O12" s="2">
        <v>20</v>
      </c>
      <c r="P12" s="2">
        <v>0</v>
      </c>
      <c r="Q12" s="2">
        <v>20.09</v>
      </c>
      <c r="R12" s="2">
        <v>0</v>
      </c>
      <c r="S12" s="245">
        <f t="shared" si="0"/>
        <v>0.23461354961832054</v>
      </c>
      <c r="T12" s="171">
        <f t="shared" si="1"/>
        <v>0.13615127919911013</v>
      </c>
      <c r="U12" s="171">
        <f t="shared" si="2"/>
        <v>0.1332528751952293</v>
      </c>
      <c r="V12" s="171">
        <f t="shared" si="3"/>
        <v>0.22043425548330212</v>
      </c>
      <c r="W12" s="171">
        <f t="shared" si="4"/>
        <v>0.11777465119005746</v>
      </c>
      <c r="X12" s="171">
        <f t="shared" si="5"/>
        <v>0.22752390255081134</v>
      </c>
      <c r="Y12" s="171">
        <f t="shared" si="6"/>
        <v>0.12905960186146562</v>
      </c>
    </row>
    <row r="13" spans="1:25" x14ac:dyDescent="0.25">
      <c r="A13" s="12" t="s">
        <v>42</v>
      </c>
      <c r="B13" s="28">
        <v>16</v>
      </c>
      <c r="C13" s="28">
        <v>16</v>
      </c>
      <c r="D13" s="28">
        <v>24</v>
      </c>
      <c r="E13" s="28">
        <v>12</v>
      </c>
      <c r="F13" s="28">
        <v>12</v>
      </c>
      <c r="G13" s="85"/>
      <c r="H13" s="1" t="s">
        <v>131</v>
      </c>
      <c r="I13" s="2">
        <v>0.73</v>
      </c>
      <c r="J13" s="2">
        <v>0.26650000000000001</v>
      </c>
      <c r="K13" s="2">
        <v>2.38</v>
      </c>
      <c r="L13" s="2">
        <v>2.38</v>
      </c>
      <c r="M13" s="2">
        <v>2.94</v>
      </c>
      <c r="N13" s="2">
        <v>2.94</v>
      </c>
      <c r="O13" s="2">
        <v>1.17</v>
      </c>
      <c r="P13" s="2">
        <v>0.28700000000000003</v>
      </c>
      <c r="Q13" s="2">
        <v>3.22</v>
      </c>
      <c r="R13" s="2">
        <v>3.22</v>
      </c>
      <c r="S13" s="245">
        <f t="shared" si="0"/>
        <v>8.7070610687022872E-3</v>
      </c>
      <c r="T13" s="171">
        <f t="shared" si="1"/>
        <v>1.7649239896180943E-2</v>
      </c>
      <c r="U13" s="171">
        <f t="shared" si="2"/>
        <v>2.0871787590515403E-2</v>
      </c>
      <c r="V13" s="171">
        <f t="shared" si="3"/>
        <v>1.2895403945773173E-2</v>
      </c>
      <c r="W13" s="171">
        <f t="shared" si="4"/>
        <v>1.8876773361472626E-2</v>
      </c>
      <c r="X13" s="171">
        <f t="shared" si="5"/>
        <v>1.080123250723773E-2</v>
      </c>
      <c r="Y13" s="171">
        <f t="shared" si="6"/>
        <v>1.9132600282722994E-2</v>
      </c>
    </row>
    <row r="14" spans="1:25" x14ac:dyDescent="0.25">
      <c r="A14" s="12" t="s">
        <v>43</v>
      </c>
      <c r="B14" s="28">
        <v>80</v>
      </c>
      <c r="C14" s="28">
        <v>80</v>
      </c>
      <c r="D14" s="28">
        <v>100</v>
      </c>
      <c r="E14" s="28">
        <v>90</v>
      </c>
      <c r="F14" s="28">
        <v>90</v>
      </c>
      <c r="G14" s="85"/>
      <c r="H14" s="1" t="s">
        <v>132</v>
      </c>
      <c r="I14" s="2">
        <v>2.37</v>
      </c>
      <c r="J14" s="2">
        <v>2.37</v>
      </c>
      <c r="K14" s="5">
        <v>2.41</v>
      </c>
      <c r="L14" s="2">
        <v>2.41</v>
      </c>
      <c r="M14" s="5">
        <v>1.61</v>
      </c>
      <c r="N14" s="2">
        <v>1.61</v>
      </c>
      <c r="O14" s="5">
        <v>3.3</v>
      </c>
      <c r="P14" s="2">
        <v>3.3</v>
      </c>
      <c r="Q14" s="5">
        <v>3.76</v>
      </c>
      <c r="R14" s="2">
        <v>3.76</v>
      </c>
      <c r="S14" s="245">
        <f t="shared" si="0"/>
        <v>2.8268129770992356E-2</v>
      </c>
      <c r="T14" s="171">
        <f t="shared" si="1"/>
        <v>1.7871709306637007E-2</v>
      </c>
      <c r="U14" s="171">
        <f t="shared" si="2"/>
        <v>1.1429788442425103E-2</v>
      </c>
      <c r="V14" s="171">
        <f t="shared" si="3"/>
        <v>3.6371652154744846E-2</v>
      </c>
      <c r="W14" s="171">
        <f t="shared" si="4"/>
        <v>2.2042443428303436E-2</v>
      </c>
      <c r="X14" s="171">
        <f t="shared" si="5"/>
        <v>3.2319890962868601E-2</v>
      </c>
      <c r="Y14" s="171">
        <f t="shared" si="6"/>
        <v>1.7114647059121847E-2</v>
      </c>
    </row>
    <row r="15" spans="1:25" x14ac:dyDescent="0.25">
      <c r="A15" s="12" t="s">
        <v>44</v>
      </c>
      <c r="B15" s="231">
        <v>7.29</v>
      </c>
      <c r="C15" s="231">
        <v>7.29</v>
      </c>
      <c r="D15" s="231">
        <v>8.31</v>
      </c>
      <c r="E15" s="231">
        <v>6</v>
      </c>
      <c r="F15" s="231">
        <v>6</v>
      </c>
      <c r="G15" s="85"/>
      <c r="H15" s="1" t="s">
        <v>133</v>
      </c>
      <c r="I15" s="2">
        <v>1.79</v>
      </c>
      <c r="J15" s="2">
        <v>1.79</v>
      </c>
      <c r="K15" s="2">
        <v>2.5499999999999998</v>
      </c>
      <c r="L15" s="2">
        <v>2.5499999999999998</v>
      </c>
      <c r="M15" s="2">
        <v>3.52</v>
      </c>
      <c r="N15" s="2">
        <v>3.52</v>
      </c>
      <c r="O15" s="2">
        <v>1.84</v>
      </c>
      <c r="P15" s="2">
        <v>1.84</v>
      </c>
      <c r="Q15" s="2">
        <v>2.27</v>
      </c>
      <c r="R15" s="2">
        <v>2.27</v>
      </c>
      <c r="S15" s="245">
        <f t="shared" si="0"/>
        <v>2.1350190839694649E-2</v>
      </c>
      <c r="T15" s="171">
        <f t="shared" si="1"/>
        <v>1.8909899888765295E-2</v>
      </c>
      <c r="U15" s="171">
        <f t="shared" si="2"/>
        <v>2.4989351128780347E-2</v>
      </c>
      <c r="V15" s="171">
        <f t="shared" si="3"/>
        <v>2.0279951504463798E-2</v>
      </c>
      <c r="W15" s="171">
        <f t="shared" si="4"/>
        <v>1.3307538984640639E-2</v>
      </c>
      <c r="X15" s="171">
        <f t="shared" si="5"/>
        <v>2.0815071172079223E-2</v>
      </c>
      <c r="Y15" s="171">
        <f t="shared" si="6"/>
        <v>1.9068930000728762E-2</v>
      </c>
    </row>
    <row r="16" spans="1:25" x14ac:dyDescent="0.25">
      <c r="A16" s="12" t="s">
        <v>45</v>
      </c>
      <c r="B16" s="28">
        <v>100</v>
      </c>
      <c r="C16" s="28">
        <v>100</v>
      </c>
      <c r="D16" s="28">
        <v>100</v>
      </c>
      <c r="E16" s="28">
        <v>100</v>
      </c>
      <c r="F16" s="28">
        <v>100</v>
      </c>
      <c r="G16" s="85"/>
      <c r="H16" s="1" t="s">
        <v>134</v>
      </c>
      <c r="I16" s="2">
        <v>1.79</v>
      </c>
      <c r="J16" s="2">
        <v>0.156</v>
      </c>
      <c r="K16" s="2">
        <v>2.91</v>
      </c>
      <c r="L16" s="2">
        <v>0.161</v>
      </c>
      <c r="M16" s="2">
        <v>3.27</v>
      </c>
      <c r="N16" s="2">
        <v>0.16800000000000001</v>
      </c>
      <c r="O16" s="2">
        <v>2.08</v>
      </c>
      <c r="P16" s="2">
        <v>0.16800000000000001</v>
      </c>
      <c r="Q16" s="2">
        <v>3.04</v>
      </c>
      <c r="R16" s="2">
        <v>0.1575</v>
      </c>
      <c r="S16" s="245">
        <f t="shared" si="0"/>
        <v>2.1350190839694649E-2</v>
      </c>
      <c r="T16" s="171">
        <f t="shared" si="1"/>
        <v>2.1579532814238044E-2</v>
      </c>
      <c r="U16" s="171">
        <f t="shared" si="2"/>
        <v>2.3214539258838561E-2</v>
      </c>
      <c r="V16" s="171">
        <f t="shared" si="3"/>
        <v>2.2925162570263422E-2</v>
      </c>
      <c r="W16" s="171">
        <f t="shared" si="4"/>
        <v>1.7821550005862354E-2</v>
      </c>
      <c r="X16" s="171">
        <f t="shared" si="5"/>
        <v>2.2137676704979035E-2</v>
      </c>
      <c r="Y16" s="171">
        <f t="shared" si="6"/>
        <v>2.0871874026312989E-2</v>
      </c>
    </row>
    <row r="17" spans="1:25" x14ac:dyDescent="0.25">
      <c r="A17" s="12" t="s">
        <v>46</v>
      </c>
      <c r="B17" s="28">
        <v>30</v>
      </c>
      <c r="C17" s="28">
        <v>30</v>
      </c>
      <c r="D17" s="28">
        <v>60</v>
      </c>
      <c r="E17" s="28">
        <v>50</v>
      </c>
      <c r="F17" s="28">
        <v>50</v>
      </c>
      <c r="G17" s="85"/>
      <c r="H17" s="1" t="s">
        <v>135</v>
      </c>
      <c r="I17" s="2">
        <v>2.39</v>
      </c>
      <c r="J17" s="2">
        <v>3.2500000000000001E-2</v>
      </c>
      <c r="K17" s="2">
        <v>3.84</v>
      </c>
      <c r="L17" s="2">
        <v>9.1999999999999998E-2</v>
      </c>
      <c r="M17" s="2">
        <v>4.01</v>
      </c>
      <c r="N17" s="2">
        <v>9.6000000000000002E-2</v>
      </c>
      <c r="O17" s="2">
        <v>2.58</v>
      </c>
      <c r="P17" s="2">
        <v>3.5000000000000003E-2</v>
      </c>
      <c r="Q17" s="2">
        <v>4.88</v>
      </c>
      <c r="R17" s="2">
        <v>0.09</v>
      </c>
      <c r="S17" s="245">
        <f t="shared" si="0"/>
        <v>2.8506679389312967E-2</v>
      </c>
      <c r="T17" s="171">
        <f t="shared" si="1"/>
        <v>2.8476084538375974E-2</v>
      </c>
      <c r="U17" s="171">
        <f t="shared" si="2"/>
        <v>2.8467982393866244E-2</v>
      </c>
      <c r="V17" s="171">
        <f t="shared" si="3"/>
        <v>2.8436018957345977E-2</v>
      </c>
      <c r="W17" s="171">
        <f t="shared" si="4"/>
        <v>2.8608277640989568E-2</v>
      </c>
      <c r="X17" s="171">
        <f t="shared" si="5"/>
        <v>2.8471349173329472E-2</v>
      </c>
      <c r="Y17" s="171">
        <f t="shared" si="6"/>
        <v>2.8517448191077262E-2</v>
      </c>
    </row>
    <row r="18" spans="1:25" x14ac:dyDescent="0.25">
      <c r="A18" s="12" t="s">
        <v>47</v>
      </c>
      <c r="B18" s="28">
        <v>6</v>
      </c>
      <c r="C18" s="28">
        <v>6</v>
      </c>
      <c r="D18" s="28">
        <v>6</v>
      </c>
      <c r="E18" s="28">
        <v>8</v>
      </c>
      <c r="F18" s="28">
        <v>8</v>
      </c>
      <c r="G18" s="85"/>
      <c r="H18" s="63" t="s">
        <v>103</v>
      </c>
      <c r="I18" s="159">
        <v>83.840000000000032</v>
      </c>
      <c r="J18" s="159">
        <v>17.604999999999997</v>
      </c>
      <c r="K18" s="159">
        <v>134.85</v>
      </c>
      <c r="L18" s="159">
        <v>25.013000000000002</v>
      </c>
      <c r="M18" s="159">
        <v>140.86000000000001</v>
      </c>
      <c r="N18" s="159">
        <v>24.913999999999998</v>
      </c>
      <c r="O18" s="159">
        <v>90.72999999999999</v>
      </c>
      <c r="P18" s="159">
        <v>12.309999999999999</v>
      </c>
      <c r="Q18" s="159">
        <v>170.57999999999998</v>
      </c>
      <c r="R18" s="159">
        <v>30.197499999999998</v>
      </c>
      <c r="S18" s="246">
        <f>I18/I30</f>
        <v>0.90618244703847817</v>
      </c>
      <c r="T18" s="172">
        <f>K18/K30</f>
        <v>0.9097348714835054</v>
      </c>
      <c r="U18" s="172">
        <f>M18/M30</f>
        <v>0.89880040837161812</v>
      </c>
      <c r="V18" s="172">
        <f>O18/O30</f>
        <v>0.92846909537453959</v>
      </c>
      <c r="W18" s="172">
        <f>Q18/Q30</f>
        <v>0.94457057422891633</v>
      </c>
      <c r="X18" s="172">
        <f t="shared" si="5"/>
        <v>0.91732577120650882</v>
      </c>
      <c r="Y18" s="172">
        <f t="shared" si="6"/>
        <v>0.91770195136134658</v>
      </c>
    </row>
    <row r="19" spans="1:25" x14ac:dyDescent="0.25">
      <c r="A19" s="12" t="s">
        <v>222</v>
      </c>
      <c r="B19" s="75">
        <v>21</v>
      </c>
      <c r="C19" s="75">
        <v>21</v>
      </c>
      <c r="D19" s="75">
        <v>21</v>
      </c>
      <c r="E19" s="75">
        <v>24</v>
      </c>
      <c r="F19" s="75">
        <v>22</v>
      </c>
      <c r="G19" s="85"/>
      <c r="H19" s="65" t="s">
        <v>105</v>
      </c>
      <c r="I19" s="93"/>
      <c r="J19" s="93" t="s">
        <v>1</v>
      </c>
      <c r="K19" s="93"/>
      <c r="L19" s="93" t="s">
        <v>1</v>
      </c>
      <c r="M19" s="93"/>
      <c r="N19" s="93" t="s">
        <v>1</v>
      </c>
      <c r="O19" s="93"/>
      <c r="P19" s="93" t="s">
        <v>1</v>
      </c>
      <c r="Q19" s="93"/>
      <c r="R19" s="93" t="s">
        <v>1</v>
      </c>
      <c r="S19" s="241"/>
      <c r="T19" s="194"/>
      <c r="U19" s="194"/>
      <c r="V19" s="171"/>
      <c r="W19" s="171"/>
      <c r="X19" s="171">
        <f t="shared" si="5"/>
        <v>0</v>
      </c>
      <c r="Y19" s="171">
        <f t="shared" si="6"/>
        <v>0</v>
      </c>
    </row>
    <row r="20" spans="1:25" x14ac:dyDescent="0.25">
      <c r="A20" s="12" t="s">
        <v>48</v>
      </c>
      <c r="B20" s="28"/>
      <c r="C20" s="28">
        <v>66</v>
      </c>
      <c r="D20" s="28">
        <v>60</v>
      </c>
      <c r="E20" s="28" t="s">
        <v>1</v>
      </c>
      <c r="F20" s="28">
        <v>65</v>
      </c>
      <c r="G20" s="85"/>
      <c r="H20" s="1" t="s">
        <v>106</v>
      </c>
      <c r="I20" s="2">
        <v>4.57</v>
      </c>
      <c r="J20" s="2">
        <v>4.57</v>
      </c>
      <c r="K20" s="5">
        <v>6.23</v>
      </c>
      <c r="L20" s="2">
        <v>6.23</v>
      </c>
      <c r="M20" s="5">
        <v>7.2</v>
      </c>
      <c r="N20" s="2">
        <v>7.2</v>
      </c>
      <c r="O20" s="5">
        <v>4.25</v>
      </c>
      <c r="P20" s="2">
        <v>4.25</v>
      </c>
      <c r="Q20" s="5">
        <v>4.91</v>
      </c>
      <c r="R20" s="2">
        <v>4.91</v>
      </c>
      <c r="S20" s="241">
        <f>I20/I22</f>
        <v>0.56840796019900497</v>
      </c>
      <c r="T20" s="171">
        <f>K20/K22</f>
        <v>0.52352941176470591</v>
      </c>
      <c r="U20" s="171">
        <f>M20/M22</f>
        <v>0.51282051282051289</v>
      </c>
      <c r="V20" s="171">
        <f>O20/O22</f>
        <v>0.67460317460317465</v>
      </c>
      <c r="W20" s="171">
        <f>Q20/Q22</f>
        <v>0.57832744405182568</v>
      </c>
      <c r="X20" s="171">
        <f t="shared" si="5"/>
        <v>0.62150556740108986</v>
      </c>
      <c r="Y20" s="171">
        <f t="shared" si="6"/>
        <v>0.53822578954568145</v>
      </c>
    </row>
    <row r="21" spans="1:25" x14ac:dyDescent="0.25">
      <c r="A21" s="12" t="s">
        <v>54</v>
      </c>
      <c r="B21" s="28">
        <v>25</v>
      </c>
      <c r="C21" s="28">
        <v>25</v>
      </c>
      <c r="D21" s="28">
        <v>25</v>
      </c>
      <c r="E21" s="28">
        <v>25</v>
      </c>
      <c r="F21" s="28">
        <v>25</v>
      </c>
      <c r="G21" s="85"/>
      <c r="H21" s="1" t="s">
        <v>136</v>
      </c>
      <c r="I21" s="2">
        <v>3.47</v>
      </c>
      <c r="J21" s="2">
        <v>3.47</v>
      </c>
      <c r="K21" s="5">
        <v>5.67</v>
      </c>
      <c r="L21" s="2">
        <v>5.67</v>
      </c>
      <c r="M21" s="5">
        <v>6.84</v>
      </c>
      <c r="N21" s="2">
        <v>6.84</v>
      </c>
      <c r="O21" s="5">
        <v>2.0499999999999998</v>
      </c>
      <c r="P21" s="2">
        <v>2.0499999999999998</v>
      </c>
      <c r="Q21" s="5">
        <v>3.58</v>
      </c>
      <c r="R21" s="2">
        <v>3.58</v>
      </c>
      <c r="S21" s="241">
        <f>I21/I22</f>
        <v>0.43159203980099498</v>
      </c>
      <c r="T21" s="171">
        <f>K21/K22</f>
        <v>0.47647058823529409</v>
      </c>
      <c r="U21" s="171">
        <f>M21/M22</f>
        <v>0.48717948717948723</v>
      </c>
      <c r="V21" s="171">
        <f>O21/O22</f>
        <v>0.32539682539682535</v>
      </c>
      <c r="W21" s="171">
        <f>Q21/Q22</f>
        <v>0.42167255594817432</v>
      </c>
      <c r="X21" s="171">
        <f t="shared" si="5"/>
        <v>0.37849443259891014</v>
      </c>
      <c r="Y21" s="171">
        <f t="shared" si="6"/>
        <v>0.46177421045431855</v>
      </c>
    </row>
    <row r="22" spans="1:25" x14ac:dyDescent="0.25">
      <c r="A22" s="12" t="s">
        <v>55</v>
      </c>
      <c r="B22" s="28">
        <v>0</v>
      </c>
      <c r="C22" s="28">
        <v>0</v>
      </c>
      <c r="D22" s="28">
        <v>0</v>
      </c>
      <c r="E22" s="28">
        <v>8</v>
      </c>
      <c r="F22" s="28">
        <v>8</v>
      </c>
      <c r="G22" s="85"/>
      <c r="H22" s="6" t="s">
        <v>108</v>
      </c>
      <c r="I22" s="40">
        <v>8.0400000000000009</v>
      </c>
      <c r="J22" s="40">
        <v>8.0400000000000009</v>
      </c>
      <c r="K22" s="40">
        <v>11.9</v>
      </c>
      <c r="L22" s="40">
        <v>11.9</v>
      </c>
      <c r="M22" s="40">
        <v>14.04</v>
      </c>
      <c r="N22" s="40">
        <v>14.04</v>
      </c>
      <c r="O22" s="40">
        <v>6.3</v>
      </c>
      <c r="P22" s="40">
        <v>6.3</v>
      </c>
      <c r="Q22" s="40">
        <v>8.49</v>
      </c>
      <c r="R22" s="40">
        <v>8.49</v>
      </c>
      <c r="S22" s="246">
        <f>I22/I30</f>
        <v>8.6900129701686091E-2</v>
      </c>
      <c r="T22" s="172">
        <f>K22/K30</f>
        <v>8.0280644943668628E-2</v>
      </c>
      <c r="U22" s="172">
        <f>M22/M30</f>
        <v>8.9586523736600282E-2</v>
      </c>
      <c r="V22" s="172">
        <f>O22/O30</f>
        <v>6.4469914040114623E-2</v>
      </c>
      <c r="W22" s="172">
        <f>Q22/Q30</f>
        <v>4.7012569909740301E-2</v>
      </c>
      <c r="X22" s="172">
        <f t="shared" si="5"/>
        <v>7.5685021870900357E-2</v>
      </c>
      <c r="Y22" s="172">
        <f t="shared" si="6"/>
        <v>7.2293246196669728E-2</v>
      </c>
    </row>
    <row r="23" spans="1:25" x14ac:dyDescent="0.25">
      <c r="A23" s="12" t="s">
        <v>56</v>
      </c>
      <c r="B23" s="28">
        <v>8</v>
      </c>
      <c r="C23" s="28">
        <v>8</v>
      </c>
      <c r="D23" s="28">
        <v>8</v>
      </c>
      <c r="E23" s="28">
        <v>8</v>
      </c>
      <c r="F23" s="28">
        <v>8</v>
      </c>
      <c r="G23" s="85"/>
      <c r="H23" s="65" t="s">
        <v>109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241"/>
      <c r="T23" s="194"/>
      <c r="U23" s="171"/>
      <c r="V23" s="171"/>
      <c r="W23" s="171"/>
      <c r="X23" s="171">
        <f t="shared" si="5"/>
        <v>0</v>
      </c>
      <c r="Y23" s="171">
        <f t="shared" si="6"/>
        <v>0</v>
      </c>
    </row>
    <row r="24" spans="1:25" x14ac:dyDescent="0.25">
      <c r="A24" s="12" t="s">
        <v>57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85"/>
      <c r="H24" s="1" t="s">
        <v>110</v>
      </c>
      <c r="I24" s="2">
        <v>0.3</v>
      </c>
      <c r="J24" s="2">
        <v>0.3</v>
      </c>
      <c r="K24" s="2">
        <v>0.86</v>
      </c>
      <c r="L24" s="2">
        <v>0.86</v>
      </c>
      <c r="M24" s="2">
        <v>1.18</v>
      </c>
      <c r="N24" s="2">
        <v>1.18</v>
      </c>
      <c r="O24" s="2">
        <v>0.31</v>
      </c>
      <c r="P24" s="2">
        <v>0.31</v>
      </c>
      <c r="Q24" s="2">
        <v>0.76</v>
      </c>
      <c r="R24" s="2">
        <v>0.76</v>
      </c>
      <c r="S24" s="241">
        <f>I24/$I$27</f>
        <v>0.46875</v>
      </c>
      <c r="T24" s="171">
        <f>K24/K27</f>
        <v>0.58108108108108103</v>
      </c>
      <c r="U24" s="171">
        <f>M24/$M$27</f>
        <v>0.64835164835164838</v>
      </c>
      <c r="V24" s="171">
        <f>O24/$O$27</f>
        <v>0.44927536231884063</v>
      </c>
      <c r="W24" s="171">
        <f>Q24/$Q$27</f>
        <v>0.5</v>
      </c>
      <c r="X24" s="171">
        <f t="shared" si="5"/>
        <v>0.45901268115942029</v>
      </c>
      <c r="Y24" s="171">
        <f t="shared" si="6"/>
        <v>0.57647757647757647</v>
      </c>
    </row>
    <row r="25" spans="1:25" x14ac:dyDescent="0.25">
      <c r="A25" s="12" t="s">
        <v>58</v>
      </c>
      <c r="B25" s="30">
        <v>140</v>
      </c>
      <c r="C25" s="30">
        <v>140</v>
      </c>
      <c r="D25" s="30">
        <v>54</v>
      </c>
      <c r="E25" s="30">
        <v>50</v>
      </c>
      <c r="F25" s="30">
        <v>50</v>
      </c>
      <c r="G25" s="85"/>
      <c r="H25" s="1" t="s">
        <v>149</v>
      </c>
      <c r="I25" s="2">
        <v>0.14000000000000001</v>
      </c>
      <c r="J25" s="2">
        <v>0.14000000000000001</v>
      </c>
      <c r="K25" s="2">
        <v>0.27</v>
      </c>
      <c r="L25" s="2">
        <v>0.27</v>
      </c>
      <c r="M25" s="2">
        <v>0.28000000000000003</v>
      </c>
      <c r="N25" s="2">
        <v>0.28000000000000003</v>
      </c>
      <c r="O25" s="2">
        <v>0.16</v>
      </c>
      <c r="P25" s="2">
        <v>0.16</v>
      </c>
      <c r="Q25" s="2">
        <v>0.31</v>
      </c>
      <c r="R25" s="2">
        <v>0.31</v>
      </c>
      <c r="S25" s="241">
        <f>I25/$I$27</f>
        <v>0.21875000000000003</v>
      </c>
      <c r="T25" s="171">
        <f>K25/K27</f>
        <v>0.18243243243243246</v>
      </c>
      <c r="U25" s="171">
        <f t="shared" ref="U25:U26" si="7">M25/$M$27</f>
        <v>0.15384615384615388</v>
      </c>
      <c r="V25" s="171">
        <f t="shared" ref="V25:V26" si="8">O25/$O$27</f>
        <v>0.23188405797101452</v>
      </c>
      <c r="W25" s="171">
        <f t="shared" ref="W25:W26" si="9">Q25/$Q$27</f>
        <v>0.20394736842105263</v>
      </c>
      <c r="X25" s="171">
        <f t="shared" si="5"/>
        <v>0.22531702898550726</v>
      </c>
      <c r="Y25" s="171">
        <f t="shared" si="6"/>
        <v>0.18007531823321299</v>
      </c>
    </row>
    <row r="26" spans="1:25" x14ac:dyDescent="0.25">
      <c r="A26" s="12" t="s">
        <v>59</v>
      </c>
      <c r="B26" s="30">
        <v>135</v>
      </c>
      <c r="C26" s="30">
        <v>135</v>
      </c>
      <c r="D26" s="30">
        <v>0</v>
      </c>
      <c r="E26" s="30">
        <v>250</v>
      </c>
      <c r="F26" s="30">
        <v>270</v>
      </c>
      <c r="G26" s="85"/>
      <c r="H26" s="1" t="s">
        <v>112</v>
      </c>
      <c r="I26" s="2">
        <v>0.2</v>
      </c>
      <c r="J26" s="5">
        <v>8.7082499999999993E-2</v>
      </c>
      <c r="K26" s="2">
        <v>0.35</v>
      </c>
      <c r="L26" s="2">
        <v>0.12380000000000001</v>
      </c>
      <c r="M26" s="2">
        <v>0.36</v>
      </c>
      <c r="N26" s="2">
        <v>0.12325</v>
      </c>
      <c r="O26" s="2">
        <v>0.22</v>
      </c>
      <c r="P26" s="2">
        <v>6.0534999999999999E-2</v>
      </c>
      <c r="Q26" s="2">
        <v>0.45</v>
      </c>
      <c r="R26" s="2">
        <v>0.14974999999999999</v>
      </c>
      <c r="S26" s="241">
        <f>I26/$I$27</f>
        <v>0.3125</v>
      </c>
      <c r="T26" s="171">
        <f>K26/K27</f>
        <v>0.23648648648648649</v>
      </c>
      <c r="U26" s="171">
        <f t="shared" si="7"/>
        <v>0.19780219780219782</v>
      </c>
      <c r="V26" s="171">
        <f t="shared" si="8"/>
        <v>0.31884057971014496</v>
      </c>
      <c r="W26" s="171">
        <f t="shared" si="9"/>
        <v>0.29605263157894735</v>
      </c>
      <c r="X26" s="171">
        <f t="shared" si="5"/>
        <v>0.31567028985507251</v>
      </c>
      <c r="Y26" s="171">
        <f t="shared" si="6"/>
        <v>0.24344710528921054</v>
      </c>
    </row>
    <row r="27" spans="1:25" x14ac:dyDescent="0.25">
      <c r="A27" s="12" t="s">
        <v>60</v>
      </c>
      <c r="B27" s="30">
        <v>5360</v>
      </c>
      <c r="C27" s="30">
        <v>7380</v>
      </c>
      <c r="D27" s="30">
        <v>5320</v>
      </c>
      <c r="E27" s="30">
        <v>7000</v>
      </c>
      <c r="F27" s="30">
        <v>8870</v>
      </c>
      <c r="G27" s="85"/>
      <c r="H27" s="41" t="s">
        <v>138</v>
      </c>
      <c r="I27" s="42">
        <v>0.64</v>
      </c>
      <c r="J27" s="42">
        <v>0.52708250000000001</v>
      </c>
      <c r="K27" s="42">
        <v>1.48</v>
      </c>
      <c r="L27" s="42">
        <v>1.2537999999999998</v>
      </c>
      <c r="M27" s="42">
        <v>1.8199999999999998</v>
      </c>
      <c r="N27" s="42">
        <v>1.58325</v>
      </c>
      <c r="O27" s="42">
        <v>0.69</v>
      </c>
      <c r="P27" s="42">
        <v>0.53053499999999998</v>
      </c>
      <c r="Q27" s="42">
        <v>1.52</v>
      </c>
      <c r="R27" s="42">
        <v>1.2197500000000001</v>
      </c>
      <c r="S27" s="246">
        <f>I27/$I$30</f>
        <v>6.9174232598357083E-3</v>
      </c>
      <c r="T27" s="172">
        <f>K27/$K$30</f>
        <v>9.9844835728260146E-3</v>
      </c>
      <c r="U27" s="172">
        <f>M27/$M$30</f>
        <v>1.1613067891781518E-2</v>
      </c>
      <c r="V27" s="172">
        <f>O27/$O$30</f>
        <v>7.0609905853458868E-3</v>
      </c>
      <c r="W27" s="172">
        <f>Q27/$Q$30</f>
        <v>8.416855861343376E-3</v>
      </c>
      <c r="X27" s="172">
        <f t="shared" si="5"/>
        <v>6.9892069225907976E-3</v>
      </c>
      <c r="Y27" s="172">
        <f t="shared" si="6"/>
        <v>1.0004802441983636E-2</v>
      </c>
    </row>
    <row r="28" spans="1:25" x14ac:dyDescent="0.25">
      <c r="A28" s="12" t="s">
        <v>61</v>
      </c>
      <c r="B28" s="28">
        <v>220</v>
      </c>
      <c r="C28" s="28">
        <v>220</v>
      </c>
      <c r="D28" s="28">
        <v>220</v>
      </c>
      <c r="E28" s="28">
        <v>220</v>
      </c>
      <c r="F28" s="28">
        <v>220</v>
      </c>
      <c r="G28" s="85"/>
      <c r="H28" s="43" t="s">
        <v>114</v>
      </c>
      <c r="I28" s="44">
        <v>8.6800000000000015</v>
      </c>
      <c r="J28" s="44">
        <v>8.5670825000000015</v>
      </c>
      <c r="K28" s="44">
        <v>13.38</v>
      </c>
      <c r="L28" s="44">
        <v>13.1538</v>
      </c>
      <c r="M28" s="44">
        <v>15.86</v>
      </c>
      <c r="N28" s="44">
        <v>15.623249999999999</v>
      </c>
      <c r="O28" s="44">
        <v>6.99</v>
      </c>
      <c r="P28" s="44">
        <v>6.8305349999999994</v>
      </c>
      <c r="Q28" s="44">
        <v>10.01</v>
      </c>
      <c r="R28" s="44">
        <v>9.7097499999999997</v>
      </c>
      <c r="S28" s="246">
        <f t="shared" ref="S28:S30" si="10">I28/$I$30</f>
        <v>9.3817552961521805E-2</v>
      </c>
      <c r="T28" s="172">
        <f t="shared" ref="T28:T30" si="11">K28/$K$30</f>
        <v>9.0265128516494653E-2</v>
      </c>
      <c r="U28" s="172">
        <f t="shared" ref="U28:U30" si="12">M28/$M$30</f>
        <v>0.10119959162838181</v>
      </c>
      <c r="V28" s="172">
        <f t="shared" ref="V28:V30" si="13">O28/$O$30</f>
        <v>7.1530904625460509E-2</v>
      </c>
      <c r="W28" s="172">
        <f t="shared" ref="W28:W30" si="14">Q28/$Q$30</f>
        <v>5.5429425771083674E-2</v>
      </c>
      <c r="X28" s="172">
        <f t="shared" si="5"/>
        <v>8.267422879349115E-2</v>
      </c>
      <c r="Y28" s="172">
        <f t="shared" si="6"/>
        <v>8.2298048638653379E-2</v>
      </c>
    </row>
    <row r="29" spans="1:25" x14ac:dyDescent="0.25">
      <c r="A29" s="12" t="s">
        <v>62</v>
      </c>
      <c r="B29" s="28">
        <v>4</v>
      </c>
      <c r="C29" s="28">
        <v>6</v>
      </c>
      <c r="D29" s="28">
        <v>5</v>
      </c>
      <c r="E29" s="28">
        <v>5</v>
      </c>
      <c r="F29" s="28">
        <v>7</v>
      </c>
      <c r="G29" s="85"/>
      <c r="H29" s="6" t="s">
        <v>115</v>
      </c>
      <c r="I29" s="40">
        <v>91.880000000000038</v>
      </c>
      <c r="J29" s="40">
        <v>25.644999999999996</v>
      </c>
      <c r="K29" s="40">
        <v>146.75</v>
      </c>
      <c r="L29" s="40">
        <v>36.913000000000004</v>
      </c>
      <c r="M29" s="40">
        <v>154.9</v>
      </c>
      <c r="N29" s="40">
        <v>38.953999999999994</v>
      </c>
      <c r="O29" s="40">
        <v>97.029999999999987</v>
      </c>
      <c r="P29" s="40">
        <v>18.61</v>
      </c>
      <c r="Q29" s="40">
        <v>179.07</v>
      </c>
      <c r="R29" s="40">
        <v>38.6875</v>
      </c>
      <c r="S29" s="246">
        <f t="shared" si="10"/>
        <v>0.99308257674016431</v>
      </c>
      <c r="T29" s="172">
        <f t="shared" si="11"/>
        <v>0.990015516427174</v>
      </c>
      <c r="U29" s="172">
        <f t="shared" si="12"/>
        <v>0.98838693210821837</v>
      </c>
      <c r="V29" s="172">
        <f t="shared" si="13"/>
        <v>0.99293900941465418</v>
      </c>
      <c r="W29" s="172">
        <f t="shared" si="14"/>
        <v>0.99158314413865678</v>
      </c>
      <c r="X29" s="172">
        <f t="shared" si="5"/>
        <v>0.99301079307740925</v>
      </c>
      <c r="Y29" s="172">
        <f t="shared" si="6"/>
        <v>0.98999519755801646</v>
      </c>
    </row>
    <row r="30" spans="1:25" x14ac:dyDescent="0.25">
      <c r="A30" s="12" t="s">
        <v>63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85"/>
      <c r="H30" s="67" t="s">
        <v>116</v>
      </c>
      <c r="I30" s="94">
        <v>92.520000000000039</v>
      </c>
      <c r="J30" s="94">
        <v>26.172082499999998</v>
      </c>
      <c r="K30" s="94">
        <v>148.22999999999999</v>
      </c>
      <c r="L30" s="94">
        <v>38.166800000000002</v>
      </c>
      <c r="M30" s="94">
        <v>156.72000000000003</v>
      </c>
      <c r="N30" s="94">
        <v>40.53725</v>
      </c>
      <c r="O30" s="94">
        <v>97.719999999999985</v>
      </c>
      <c r="P30" s="94">
        <v>19.140535</v>
      </c>
      <c r="Q30" s="94">
        <v>180.58999999999997</v>
      </c>
      <c r="R30" s="94">
        <v>39.907249999999998</v>
      </c>
      <c r="S30" s="246">
        <f t="shared" si="10"/>
        <v>1</v>
      </c>
      <c r="T30" s="172">
        <f t="shared" si="11"/>
        <v>1</v>
      </c>
      <c r="U30" s="172">
        <f t="shared" si="12"/>
        <v>1</v>
      </c>
      <c r="V30" s="172">
        <f t="shared" si="13"/>
        <v>1</v>
      </c>
      <c r="W30" s="172">
        <f t="shared" si="14"/>
        <v>1</v>
      </c>
      <c r="X30" s="172">
        <f t="shared" si="5"/>
        <v>1</v>
      </c>
      <c r="Y30" s="172">
        <f t="shared" si="6"/>
        <v>1</v>
      </c>
    </row>
    <row r="31" spans="1:25" x14ac:dyDescent="0.25">
      <c r="A31" s="12" t="s">
        <v>64</v>
      </c>
      <c r="B31" s="25">
        <f>B28*B29*12</f>
        <v>10560</v>
      </c>
      <c r="C31" s="25">
        <f t="shared" ref="C31:D31" si="15">C28*C29*12</f>
        <v>15840</v>
      </c>
      <c r="D31" s="25">
        <f t="shared" si="15"/>
        <v>13200</v>
      </c>
      <c r="E31" s="25">
        <f>E28*E29*12</f>
        <v>13200</v>
      </c>
      <c r="F31" s="25">
        <f>F28*F29*12</f>
        <v>18480</v>
      </c>
      <c r="G31" s="85"/>
      <c r="H31" s="53" t="s">
        <v>150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25" x14ac:dyDescent="0.25">
      <c r="A32" s="12" t="s">
        <v>65</v>
      </c>
      <c r="B32" s="25">
        <f>B28*B29</f>
        <v>880</v>
      </c>
      <c r="C32" s="25">
        <f t="shared" ref="C32:D32" si="16">C28*C29</f>
        <v>1320</v>
      </c>
      <c r="D32" s="25">
        <f t="shared" si="16"/>
        <v>1100</v>
      </c>
      <c r="E32" s="25">
        <f>E28*E29</f>
        <v>1100</v>
      </c>
      <c r="F32" s="25">
        <f>F28*F29</f>
        <v>1540</v>
      </c>
      <c r="G32" s="85"/>
      <c r="H32" s="53" t="s">
        <v>151</v>
      </c>
      <c r="I32" s="55">
        <v>0</v>
      </c>
      <c r="J32" s="55">
        <v>28</v>
      </c>
      <c r="K32" s="55">
        <v>0</v>
      </c>
      <c r="L32" s="55">
        <v>32</v>
      </c>
      <c r="M32" s="55" t="s">
        <v>1</v>
      </c>
      <c r="N32" s="55">
        <v>28</v>
      </c>
      <c r="O32" s="55" t="s">
        <v>1</v>
      </c>
      <c r="P32" s="55">
        <v>25.33</v>
      </c>
      <c r="Q32" s="55">
        <v>0</v>
      </c>
      <c r="R32" s="55">
        <v>33.21</v>
      </c>
    </row>
    <row r="33" spans="1:18" x14ac:dyDescent="0.25">
      <c r="A33" s="12" t="s">
        <v>66</v>
      </c>
      <c r="B33" s="25">
        <f>B31+B32</f>
        <v>11440</v>
      </c>
      <c r="C33" s="25">
        <f t="shared" ref="C33:D33" si="17">C31+C32</f>
        <v>17160</v>
      </c>
      <c r="D33" s="25">
        <f t="shared" si="17"/>
        <v>14300</v>
      </c>
      <c r="E33" s="25">
        <f>E31+E32</f>
        <v>14300</v>
      </c>
      <c r="F33" s="25">
        <f>F31+F32</f>
        <v>20020</v>
      </c>
      <c r="G33" s="85"/>
      <c r="H33" s="6" t="s">
        <v>118</v>
      </c>
      <c r="I33" s="40"/>
      <c r="J33" s="40">
        <v>10.395000000000003</v>
      </c>
      <c r="K33" s="40"/>
      <c r="L33" s="40">
        <v>6.9869999999999983</v>
      </c>
      <c r="M33" s="40"/>
      <c r="N33" s="40">
        <v>3.0860000000000021</v>
      </c>
      <c r="O33" s="40"/>
      <c r="P33" s="40">
        <v>13.02</v>
      </c>
      <c r="Q33" s="40"/>
      <c r="R33" s="40">
        <v>3.0125000000000028</v>
      </c>
    </row>
    <row r="34" spans="1:18" x14ac:dyDescent="0.25">
      <c r="A34" s="12" t="s">
        <v>67</v>
      </c>
      <c r="B34" s="25">
        <v>0.88</v>
      </c>
      <c r="C34" s="25">
        <f>C33/(C8*C10)</f>
        <v>1.32</v>
      </c>
      <c r="D34" s="25">
        <f>D33/(D8*D10)</f>
        <v>1.010600706713781</v>
      </c>
      <c r="E34" s="25">
        <f>E33/(E8*E10)</f>
        <v>1.0792452830188679</v>
      </c>
      <c r="F34" s="25">
        <f>F33/(F8*F10)</f>
        <v>1.54</v>
      </c>
      <c r="G34" s="85"/>
      <c r="H34" s="9" t="s">
        <v>119</v>
      </c>
      <c r="I34" s="8"/>
      <c r="J34" s="8">
        <v>2.355000000000004</v>
      </c>
      <c r="K34" s="8"/>
      <c r="L34" s="8">
        <v>-4.9130000000000038</v>
      </c>
      <c r="M34" s="8"/>
      <c r="N34" s="8">
        <v>-10.953999999999994</v>
      </c>
      <c r="O34" s="8"/>
      <c r="P34" s="8">
        <v>6.7199999999999989</v>
      </c>
      <c r="Q34" s="8"/>
      <c r="R34" s="8">
        <v>-5.4774999999999991</v>
      </c>
    </row>
    <row r="35" spans="1:18" x14ac:dyDescent="0.25">
      <c r="A35" s="12" t="s">
        <v>68</v>
      </c>
      <c r="B35" s="60" t="s">
        <v>1</v>
      </c>
      <c r="C35" s="60">
        <f>C34/2</f>
        <v>0.66</v>
      </c>
      <c r="D35" s="60">
        <f>D34/2</f>
        <v>0.5053003533568905</v>
      </c>
      <c r="E35" s="60" t="s">
        <v>1</v>
      </c>
      <c r="F35" s="60">
        <f>F34/2</f>
        <v>0.77</v>
      </c>
      <c r="G35" s="85"/>
      <c r="H35" s="9" t="s">
        <v>120</v>
      </c>
      <c r="I35" s="8"/>
      <c r="J35" s="8">
        <v>1.8279175000000016</v>
      </c>
      <c r="K35" s="8"/>
      <c r="L35" s="8">
        <v>-6.1668000000000021</v>
      </c>
      <c r="M35" s="8"/>
      <c r="N35" s="8">
        <v>-12.53725</v>
      </c>
      <c r="O35" s="8"/>
      <c r="P35" s="8">
        <v>6.1894649999999984</v>
      </c>
      <c r="Q35" s="8"/>
      <c r="R35" s="8">
        <v>-6.6972499999999968</v>
      </c>
    </row>
    <row r="36" spans="1:18" x14ac:dyDescent="0.25">
      <c r="A36" s="12" t="s">
        <v>69</v>
      </c>
      <c r="B36" s="60">
        <f>B25/B8</f>
        <v>0.28000000000000003</v>
      </c>
      <c r="C36" s="60">
        <f>C25/C8</f>
        <v>0.28000000000000003</v>
      </c>
      <c r="D36" s="60">
        <f>D25/D8</f>
        <v>0.108</v>
      </c>
      <c r="E36" s="60">
        <f>E25/E8</f>
        <v>0.1</v>
      </c>
      <c r="F36" s="60">
        <f>F25/F8</f>
        <v>0.1</v>
      </c>
      <c r="G36" s="85"/>
      <c r="H36" s="9" t="s">
        <v>120</v>
      </c>
      <c r="I36" s="8"/>
      <c r="J36" s="8"/>
      <c r="K36" s="8"/>
      <c r="L36" s="8"/>
      <c r="M36" s="8"/>
      <c r="N36" s="8"/>
      <c r="O36" s="214"/>
      <c r="P36" s="214"/>
    </row>
    <row r="37" spans="1:18" x14ac:dyDescent="0.25">
      <c r="A37" s="12" t="s">
        <v>70</v>
      </c>
      <c r="B37" s="60">
        <f>B26/B8</f>
        <v>0.27</v>
      </c>
      <c r="C37" s="60">
        <f>C26/C8</f>
        <v>0.27</v>
      </c>
      <c r="D37" s="60">
        <f>D26/D8</f>
        <v>0</v>
      </c>
      <c r="E37" s="60">
        <f>E26/E8</f>
        <v>0.5</v>
      </c>
      <c r="F37" s="60">
        <f>F26/F8</f>
        <v>0.54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8" x14ac:dyDescent="0.25">
      <c r="A38" s="12" t="s">
        <v>71</v>
      </c>
      <c r="B38" s="239">
        <f>B27/B8</f>
        <v>10.72</v>
      </c>
      <c r="C38" s="240">
        <f>C27/C8</f>
        <v>14.76</v>
      </c>
      <c r="D38" s="239">
        <f>D27/D8</f>
        <v>10.64</v>
      </c>
      <c r="E38" s="240">
        <f>E27/E8</f>
        <v>14</v>
      </c>
      <c r="F38" s="239">
        <f>F27/F8</f>
        <v>17.739999999999998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1:18" x14ac:dyDescent="0.25">
      <c r="A39" s="14"/>
      <c r="B39" s="26"/>
      <c r="C39" s="26"/>
      <c r="D39" s="26"/>
      <c r="E39" s="26"/>
      <c r="F39" s="26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8" x14ac:dyDescent="0.25"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8" x14ac:dyDescent="0.25"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1:18" x14ac:dyDescent="0.25"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18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8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8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8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8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8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x14ac:dyDescent="0.25">
      <c r="G51" s="85"/>
    </row>
  </sheetData>
  <mergeCells count="24">
    <mergeCell ref="M8:N8"/>
    <mergeCell ref="K8:L8"/>
    <mergeCell ref="I8:J8"/>
    <mergeCell ref="A1:K2"/>
    <mergeCell ref="A3:K3"/>
    <mergeCell ref="A5:A7"/>
    <mergeCell ref="M7:N7"/>
    <mergeCell ref="K7:L7"/>
    <mergeCell ref="I7:J7"/>
    <mergeCell ref="M6:N6"/>
    <mergeCell ref="I6:L6"/>
    <mergeCell ref="B5:F5"/>
    <mergeCell ref="B6:C6"/>
    <mergeCell ref="E6:F6"/>
    <mergeCell ref="I5:R5"/>
    <mergeCell ref="O6:R6"/>
    <mergeCell ref="O7:P7"/>
    <mergeCell ref="Q7:R7"/>
    <mergeCell ref="S6:T6"/>
    <mergeCell ref="V6:W6"/>
    <mergeCell ref="X6:Y6"/>
    <mergeCell ref="S5:Y5"/>
    <mergeCell ref="O8:P8"/>
    <mergeCell ref="Q8:R8"/>
  </mergeCells>
  <conditionalFormatting sqref="I36:L36">
    <cfRule type="cellIs" dxfId="68" priority="20" stopIfTrue="1" operator="lessThan">
      <formula>0</formula>
    </cfRule>
  </conditionalFormatting>
  <conditionalFormatting sqref="O20:P22 O24:P29">
    <cfRule type="cellIs" dxfId="67" priority="5" stopIfTrue="1" operator="equal">
      <formula>0</formula>
    </cfRule>
  </conditionalFormatting>
  <conditionalFormatting sqref="O10:P17">
    <cfRule type="cellIs" dxfId="66" priority="4" stopIfTrue="1" operator="equal">
      <formula>0</formula>
    </cfRule>
  </conditionalFormatting>
  <conditionalFormatting sqref="M36:P36">
    <cfRule type="cellIs" dxfId="65" priority="16" stopIfTrue="1" operator="lessThan">
      <formula>0</formula>
    </cfRule>
  </conditionalFormatting>
  <conditionalFormatting sqref="Q20:R22 Q24:R29">
    <cfRule type="cellIs" dxfId="64" priority="2" stopIfTrue="1" operator="equal">
      <formula>0</formula>
    </cfRule>
  </conditionalFormatting>
  <conditionalFormatting sqref="Q10:R17">
    <cfRule type="cellIs" dxfId="63" priority="1" stopIfTrue="1" operator="equal">
      <formula>0</formula>
    </cfRule>
  </conditionalFormatting>
  <conditionalFormatting sqref="I33:L35">
    <cfRule type="cellIs" dxfId="62" priority="13" stopIfTrue="1" operator="lessThan">
      <formula>0</formula>
    </cfRule>
  </conditionalFormatting>
  <conditionalFormatting sqref="J10:J17">
    <cfRule type="cellIs" dxfId="61" priority="12" stopIfTrue="1" operator="equal">
      <formula>0</formula>
    </cfRule>
  </conditionalFormatting>
  <conditionalFormatting sqref="J20:L22 J24:L29">
    <cfRule type="cellIs" dxfId="60" priority="11" stopIfTrue="1" operator="equal">
      <formula>0</formula>
    </cfRule>
  </conditionalFormatting>
  <conditionalFormatting sqref="K10:L17">
    <cfRule type="cellIs" dxfId="59" priority="10" stopIfTrue="1" operator="equal">
      <formula>0</formula>
    </cfRule>
  </conditionalFormatting>
  <conditionalFormatting sqref="M33:N35">
    <cfRule type="cellIs" dxfId="58" priority="9" stopIfTrue="1" operator="lessThan">
      <formula>0</formula>
    </cfRule>
  </conditionalFormatting>
  <conditionalFormatting sqref="M20:N22 M24:N29">
    <cfRule type="cellIs" dxfId="57" priority="8" stopIfTrue="1" operator="equal">
      <formula>0</formula>
    </cfRule>
  </conditionalFormatting>
  <conditionalFormatting sqref="M10:N17">
    <cfRule type="cellIs" dxfId="56" priority="7" stopIfTrue="1" operator="equal">
      <formula>0</formula>
    </cfRule>
  </conditionalFormatting>
  <conditionalFormatting sqref="O33:P35">
    <cfRule type="cellIs" dxfId="55" priority="6" stopIfTrue="1" operator="lessThan">
      <formula>0</formula>
    </cfRule>
  </conditionalFormatting>
  <conditionalFormatting sqref="Q33:R35">
    <cfRule type="cellIs" dxfId="54" priority="3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3"/>
  <sheetViews>
    <sheetView workbookViewId="0">
      <selection activeCell="B76" sqref="B76"/>
    </sheetView>
  </sheetViews>
  <sheetFormatPr defaultRowHeight="15" x14ac:dyDescent="0.25"/>
  <cols>
    <col min="1" max="1" width="35.28515625" bestFit="1" customWidth="1"/>
    <col min="2" max="2" width="13.7109375" bestFit="1" customWidth="1"/>
    <col min="3" max="3" width="10.85546875" bestFit="1" customWidth="1"/>
    <col min="4" max="4" width="13.7109375" bestFit="1" customWidth="1"/>
    <col min="5" max="5" width="13.85546875" bestFit="1" customWidth="1"/>
    <col min="6" max="6" width="10.140625" bestFit="1" customWidth="1"/>
    <col min="10" max="10" width="15.42578125" customWidth="1"/>
  </cols>
  <sheetData>
    <row r="1" spans="1:6" x14ac:dyDescent="0.25">
      <c r="A1" s="252" t="s">
        <v>233</v>
      </c>
    </row>
    <row r="3" spans="1:6" x14ac:dyDescent="0.25">
      <c r="A3" s="47" t="s">
        <v>158</v>
      </c>
      <c r="B3" s="339" t="s">
        <v>2</v>
      </c>
      <c r="C3" s="340"/>
      <c r="D3" s="46" t="s">
        <v>0</v>
      </c>
    </row>
    <row r="4" spans="1:6" x14ac:dyDescent="0.25">
      <c r="A4" s="51"/>
      <c r="B4" s="220" t="s">
        <v>3</v>
      </c>
      <c r="C4" s="96" t="s">
        <v>4</v>
      </c>
      <c r="D4" s="1"/>
      <c r="E4" s="194" t="s">
        <v>196</v>
      </c>
    </row>
    <row r="5" spans="1:6" x14ac:dyDescent="0.25">
      <c r="A5" s="20" t="s">
        <v>124</v>
      </c>
      <c r="B5" s="21">
        <v>26</v>
      </c>
      <c r="C5" s="56">
        <v>26.5</v>
      </c>
      <c r="D5" s="2">
        <f>B5-C5</f>
        <v>-0.5</v>
      </c>
      <c r="E5" s="194"/>
    </row>
    <row r="6" spans="1:6" x14ac:dyDescent="0.25">
      <c r="A6" s="53" t="s">
        <v>31</v>
      </c>
      <c r="B6" s="54">
        <v>13</v>
      </c>
      <c r="C6" s="54">
        <v>12.9</v>
      </c>
      <c r="D6" s="55">
        <f t="shared" ref="D6:D10" si="0">B6-C6</f>
        <v>9.9999999999999645E-2</v>
      </c>
      <c r="E6" s="194"/>
    </row>
    <row r="7" spans="1:6" x14ac:dyDescent="0.25">
      <c r="A7" s="53" t="s">
        <v>32</v>
      </c>
      <c r="B7" s="54">
        <v>84.5</v>
      </c>
      <c r="C7" s="54">
        <v>90.3</v>
      </c>
      <c r="D7" s="55">
        <f t="shared" si="0"/>
        <v>-5.7999999999999972</v>
      </c>
      <c r="E7" s="213">
        <f>AVERAGE(B7:C7)</f>
        <v>87.4</v>
      </c>
    </row>
    <row r="8" spans="1:6" x14ac:dyDescent="0.25">
      <c r="A8" s="6" t="s">
        <v>33</v>
      </c>
      <c r="B8" s="7">
        <v>0.65999999999996817</v>
      </c>
      <c r="C8" s="7">
        <v>-0.23999999999999488</v>
      </c>
      <c r="D8" s="8">
        <f t="shared" si="0"/>
        <v>0.89999999999996305</v>
      </c>
      <c r="E8" s="213">
        <f>AVERAGE(B8:C8)</f>
        <v>0.20999999999998664</v>
      </c>
      <c r="F8" s="195">
        <f>E8/$E$7</f>
        <v>2.4027459954231879E-3</v>
      </c>
    </row>
    <row r="9" spans="1:6" x14ac:dyDescent="0.25">
      <c r="A9" s="9" t="s">
        <v>34</v>
      </c>
      <c r="B9" s="48">
        <v>-7.3800000000000381</v>
      </c>
      <c r="C9" s="48">
        <v>-6.539999999999992</v>
      </c>
      <c r="D9" s="49">
        <f t="shared" si="0"/>
        <v>-0.84000000000004604</v>
      </c>
      <c r="E9" s="213">
        <f t="shared" ref="E9:E10" si="1">AVERAGE(B9:C9)</f>
        <v>-6.9600000000000151</v>
      </c>
      <c r="F9" s="195">
        <f t="shared" ref="F9:F10" si="2">E9/$E$7</f>
        <v>-7.9633867276888037E-2</v>
      </c>
    </row>
    <row r="10" spans="1:6" x14ac:dyDescent="0.25">
      <c r="A10" s="9" t="s">
        <v>35</v>
      </c>
      <c r="B10" s="7">
        <v>-8.0200000000000387</v>
      </c>
      <c r="C10" s="7">
        <v>-7.2299999999999898</v>
      </c>
      <c r="D10" s="8">
        <f t="shared" si="0"/>
        <v>-0.79000000000004889</v>
      </c>
      <c r="E10" s="213">
        <f t="shared" si="1"/>
        <v>-7.6250000000000142</v>
      </c>
      <c r="F10" s="195">
        <f t="shared" si="2"/>
        <v>-8.7242562929061948E-2</v>
      </c>
    </row>
    <row r="11" spans="1:6" x14ac:dyDescent="0.25">
      <c r="A11" s="37"/>
      <c r="B11" s="215"/>
      <c r="C11" s="215"/>
      <c r="D11" s="214"/>
      <c r="E11" s="247"/>
      <c r="F11" s="195"/>
    </row>
    <row r="12" spans="1:6" x14ac:dyDescent="0.25">
      <c r="B12" s="47"/>
      <c r="C12" s="343" t="s">
        <v>201</v>
      </c>
      <c r="D12" s="344"/>
    </row>
    <row r="13" spans="1:6" x14ac:dyDescent="0.25">
      <c r="A13" t="s">
        <v>171</v>
      </c>
      <c r="B13" s="47">
        <v>22</v>
      </c>
      <c r="C13" s="345">
        <v>25</v>
      </c>
      <c r="D13" s="345"/>
    </row>
    <row r="14" spans="1:6" x14ac:dyDescent="0.25">
      <c r="B14" s="224" t="s">
        <v>7</v>
      </c>
      <c r="C14" s="224" t="s">
        <v>125</v>
      </c>
      <c r="D14" s="224" t="s">
        <v>126</v>
      </c>
    </row>
    <row r="15" spans="1:6" x14ac:dyDescent="0.25">
      <c r="A15" s="53" t="s">
        <v>161</v>
      </c>
      <c r="B15" s="54">
        <v>5.85</v>
      </c>
      <c r="C15" s="54">
        <v>5.85</v>
      </c>
      <c r="D15" s="54">
        <v>5.85</v>
      </c>
    </row>
    <row r="16" spans="1:6" x14ac:dyDescent="0.25">
      <c r="A16" s="53" t="s">
        <v>32</v>
      </c>
      <c r="B16" s="58">
        <v>146.25</v>
      </c>
      <c r="C16" s="58">
        <v>146.25</v>
      </c>
      <c r="D16" s="58">
        <v>0</v>
      </c>
    </row>
    <row r="17" spans="1:4" x14ac:dyDescent="0.25">
      <c r="A17" s="6" t="s">
        <v>33</v>
      </c>
      <c r="B17" s="23">
        <v>-14.529999999999973</v>
      </c>
      <c r="C17" s="23">
        <v>-0.64000000000001478</v>
      </c>
      <c r="D17" s="23">
        <v>-10.24</v>
      </c>
    </row>
    <row r="18" spans="1:4" x14ac:dyDescent="0.25">
      <c r="A18" s="9" t="s">
        <v>34</v>
      </c>
      <c r="B18" s="23">
        <v>-17.389999999999986</v>
      </c>
      <c r="C18" s="23">
        <v>-3.5000000000000284</v>
      </c>
      <c r="D18" s="23">
        <v>-13.100000000000001</v>
      </c>
    </row>
    <row r="19" spans="1:4" x14ac:dyDescent="0.25">
      <c r="A19" s="9" t="s">
        <v>35</v>
      </c>
      <c r="B19" s="23">
        <v>-18.739999999999981</v>
      </c>
      <c r="C19" s="23">
        <v>-4.7400000000000091</v>
      </c>
      <c r="D19" s="23">
        <v>-14.34</v>
      </c>
    </row>
    <row r="20" spans="1:4" x14ac:dyDescent="0.25">
      <c r="A20" s="53" t="s">
        <v>83</v>
      </c>
      <c r="B20" s="58">
        <v>157.95000000000002</v>
      </c>
      <c r="C20" s="58">
        <v>157.95000000000002</v>
      </c>
      <c r="D20" s="58">
        <v>0</v>
      </c>
    </row>
    <row r="21" spans="1:4" x14ac:dyDescent="0.25">
      <c r="A21" s="9" t="s">
        <v>84</v>
      </c>
      <c r="B21" s="23">
        <v>-5.6899999999999693</v>
      </c>
      <c r="C21" s="23">
        <v>8.1999999999999886</v>
      </c>
      <c r="D21" s="23">
        <v>-13.100000000000001</v>
      </c>
    </row>
    <row r="22" spans="1:4" x14ac:dyDescent="0.25">
      <c r="A22" s="9" t="s">
        <v>85</v>
      </c>
      <c r="B22" s="23">
        <v>-7.0399999999999636</v>
      </c>
      <c r="C22" s="23">
        <v>6.960000000000008</v>
      </c>
      <c r="D22" s="23">
        <v>-14.34</v>
      </c>
    </row>
    <row r="24" spans="1:4" x14ac:dyDescent="0.25">
      <c r="B24" s="354" t="s">
        <v>172</v>
      </c>
      <c r="C24" s="355"/>
      <c r="D24" s="356"/>
    </row>
    <row r="25" spans="1:4" x14ac:dyDescent="0.25">
      <c r="B25" s="72" t="s">
        <v>86</v>
      </c>
      <c r="C25" s="72" t="s">
        <v>3</v>
      </c>
      <c r="D25" s="73" t="s">
        <v>4</v>
      </c>
    </row>
    <row r="26" spans="1:4" x14ac:dyDescent="0.25">
      <c r="B26" s="166" t="s">
        <v>166</v>
      </c>
      <c r="C26" s="166" t="s">
        <v>166</v>
      </c>
      <c r="D26" s="166" t="s">
        <v>166</v>
      </c>
    </row>
    <row r="27" spans="1:4" x14ac:dyDescent="0.25">
      <c r="A27" s="53" t="s">
        <v>162</v>
      </c>
      <c r="B27" s="54">
        <v>5.92</v>
      </c>
      <c r="C27" s="54">
        <v>5.4</v>
      </c>
      <c r="D27" s="54">
        <v>6</v>
      </c>
    </row>
    <row r="28" spans="1:4" x14ac:dyDescent="0.25">
      <c r="A28" s="9" t="s">
        <v>118</v>
      </c>
      <c r="B28" s="33">
        <v>4.9999999999998934E-2</v>
      </c>
      <c r="C28" s="33">
        <v>-0.69600000000000062</v>
      </c>
      <c r="D28" s="33">
        <v>-1.3840000000000003</v>
      </c>
    </row>
    <row r="29" spans="1:4" x14ac:dyDescent="0.25">
      <c r="A29" s="9" t="s">
        <v>119</v>
      </c>
      <c r="B29" s="35">
        <v>-0.53500000000000103</v>
      </c>
      <c r="C29" s="35">
        <v>-1.1470000000000002</v>
      </c>
      <c r="D29" s="35">
        <v>-1.7700000000000005</v>
      </c>
    </row>
    <row r="30" spans="1:4" x14ac:dyDescent="0.25">
      <c r="A30" s="9" t="s">
        <v>120</v>
      </c>
      <c r="B30" s="35">
        <v>-0.61100000000000065</v>
      </c>
      <c r="C30" s="35">
        <v>-1.2060000000000004</v>
      </c>
      <c r="D30" s="35">
        <v>-1.8380000000000001</v>
      </c>
    </row>
    <row r="31" spans="1:4" x14ac:dyDescent="0.25">
      <c r="A31" s="76" t="s">
        <v>163</v>
      </c>
      <c r="B31" s="77">
        <v>142.07999999999998</v>
      </c>
      <c r="C31" s="77">
        <v>124.2</v>
      </c>
      <c r="D31" s="77">
        <v>135</v>
      </c>
    </row>
    <row r="32" spans="1:4" x14ac:dyDescent="0.25">
      <c r="A32" s="76" t="s">
        <v>164</v>
      </c>
      <c r="B32" s="77">
        <v>156.74400000000003</v>
      </c>
      <c r="C32" s="77">
        <v>151.93800000000002</v>
      </c>
      <c r="D32" s="77">
        <v>176.35499999999999</v>
      </c>
    </row>
    <row r="33" spans="1:5" x14ac:dyDescent="0.25">
      <c r="A33" s="9" t="s">
        <v>165</v>
      </c>
      <c r="B33" s="8">
        <v>-14.664000000000044</v>
      </c>
      <c r="C33" s="8">
        <v>-27.738000000000014</v>
      </c>
      <c r="D33" s="8">
        <v>-41.35499999999999</v>
      </c>
    </row>
    <row r="35" spans="1:5" x14ac:dyDescent="0.25">
      <c r="B35" s="376" t="s">
        <v>173</v>
      </c>
      <c r="C35" s="377"/>
      <c r="D35" s="378"/>
    </row>
    <row r="36" spans="1:5" x14ac:dyDescent="0.25">
      <c r="B36" s="72" t="s">
        <v>86</v>
      </c>
      <c r="C36" s="72" t="s">
        <v>3</v>
      </c>
      <c r="D36" s="73" t="s">
        <v>4</v>
      </c>
    </row>
    <row r="37" spans="1:5" x14ac:dyDescent="0.25">
      <c r="B37" s="166" t="s">
        <v>166</v>
      </c>
      <c r="C37" s="166" t="s">
        <v>166</v>
      </c>
      <c r="D37" s="166" t="s">
        <v>166</v>
      </c>
    </row>
    <row r="38" spans="1:5" x14ac:dyDescent="0.25">
      <c r="A38" s="163" t="s">
        <v>117</v>
      </c>
      <c r="B38" s="164">
        <v>3.7</v>
      </c>
      <c r="C38" s="164">
        <v>3.6</v>
      </c>
      <c r="D38" s="164">
        <v>3.6</v>
      </c>
    </row>
    <row r="39" spans="1:5" x14ac:dyDescent="0.25">
      <c r="A39" s="9" t="s">
        <v>118</v>
      </c>
      <c r="B39" s="33">
        <v>-0.13199999999999967</v>
      </c>
      <c r="C39" s="33">
        <v>-0.45700000000000029</v>
      </c>
      <c r="D39" s="33">
        <v>-0.98200000000000065</v>
      </c>
    </row>
    <row r="40" spans="1:5" x14ac:dyDescent="0.25">
      <c r="A40" s="9" t="s">
        <v>119</v>
      </c>
      <c r="B40" s="35">
        <v>-0.37199999999999989</v>
      </c>
      <c r="C40" s="35">
        <v>-0.56600000000000028</v>
      </c>
      <c r="D40" s="35">
        <v>-1.1360000000000006</v>
      </c>
    </row>
    <row r="41" spans="1:5" x14ac:dyDescent="0.25">
      <c r="A41" s="9" t="s">
        <v>120</v>
      </c>
      <c r="B41" s="35">
        <v>-0.44700000000000006</v>
      </c>
      <c r="C41" s="35">
        <v>-0.59400000000000075</v>
      </c>
      <c r="D41" s="35">
        <v>-1.1940000000000004</v>
      </c>
    </row>
    <row r="42" spans="1:5" x14ac:dyDescent="0.25">
      <c r="A42" s="83" t="s">
        <v>121</v>
      </c>
      <c r="B42" s="84">
        <v>425.5</v>
      </c>
      <c r="C42" s="84">
        <v>360</v>
      </c>
      <c r="D42" s="84">
        <v>360</v>
      </c>
    </row>
    <row r="43" spans="1:5" x14ac:dyDescent="0.25">
      <c r="A43" s="83" t="s">
        <v>122</v>
      </c>
      <c r="B43" s="84">
        <v>476.90500000000003</v>
      </c>
      <c r="C43" s="84">
        <v>419.40000000000009</v>
      </c>
      <c r="D43" s="84">
        <v>479.40000000000003</v>
      </c>
    </row>
    <row r="44" spans="1:5" x14ac:dyDescent="0.25">
      <c r="A44" s="9" t="s">
        <v>123</v>
      </c>
      <c r="B44" s="8">
        <v>-51.40500000000003</v>
      </c>
      <c r="C44" s="8">
        <v>-59.400000000000091</v>
      </c>
      <c r="D44" s="8">
        <v>-119.40000000000003</v>
      </c>
    </row>
    <row r="46" spans="1:5" ht="15.75" thickBot="1" x14ac:dyDescent="0.3"/>
    <row r="47" spans="1:5" ht="15.75" thickBot="1" x14ac:dyDescent="0.3">
      <c r="B47" s="379" t="s">
        <v>174</v>
      </c>
      <c r="C47" s="380"/>
      <c r="D47" s="380"/>
      <c r="E47" s="381"/>
    </row>
    <row r="48" spans="1:5" x14ac:dyDescent="0.25">
      <c r="B48" s="357" t="s">
        <v>86</v>
      </c>
      <c r="C48" s="358"/>
      <c r="D48" s="359" t="s">
        <v>4</v>
      </c>
      <c r="E48" s="360"/>
    </row>
    <row r="49" spans="1:11" x14ac:dyDescent="0.25">
      <c r="B49" s="155" t="s">
        <v>125</v>
      </c>
      <c r="C49" s="156" t="s">
        <v>126</v>
      </c>
      <c r="D49" s="155" t="s">
        <v>125</v>
      </c>
      <c r="E49" s="156" t="s">
        <v>126</v>
      </c>
    </row>
    <row r="50" spans="1:11" x14ac:dyDescent="0.25">
      <c r="B50" s="169" t="s">
        <v>7</v>
      </c>
      <c r="C50" s="106"/>
      <c r="D50" s="169" t="s">
        <v>7</v>
      </c>
      <c r="E50" s="106"/>
    </row>
    <row r="51" spans="1:11" x14ac:dyDescent="0.25">
      <c r="A51" s="145" t="s">
        <v>167</v>
      </c>
      <c r="B51" s="146">
        <v>24</v>
      </c>
      <c r="C51" s="147" t="s">
        <v>1</v>
      </c>
      <c r="D51" s="146">
        <v>23.5</v>
      </c>
      <c r="E51" s="148"/>
    </row>
    <row r="52" spans="1:11" x14ac:dyDescent="0.25">
      <c r="A52" s="145" t="s">
        <v>117</v>
      </c>
      <c r="B52" s="146">
        <v>3.7</v>
      </c>
      <c r="C52" s="147"/>
      <c r="D52" s="146">
        <v>3.6</v>
      </c>
      <c r="E52" s="148"/>
    </row>
    <row r="53" spans="1:11" x14ac:dyDescent="0.25">
      <c r="A53" s="145" t="s">
        <v>168</v>
      </c>
      <c r="B53" s="146">
        <v>425.5</v>
      </c>
      <c r="C53" s="147"/>
      <c r="D53" s="146">
        <v>460.8</v>
      </c>
      <c r="E53" s="148"/>
    </row>
    <row r="54" spans="1:11" x14ac:dyDescent="0.25">
      <c r="A54" s="100" t="s">
        <v>118</v>
      </c>
      <c r="B54" s="111">
        <v>0.18999999999994088</v>
      </c>
      <c r="C54" s="112">
        <v>2.3497400000000006</v>
      </c>
      <c r="D54" s="111">
        <v>20.370000000000005</v>
      </c>
      <c r="E54" s="112">
        <v>-0.49540000000000006</v>
      </c>
    </row>
    <row r="55" spans="1:11" x14ac:dyDescent="0.25">
      <c r="A55" s="103" t="s">
        <v>119</v>
      </c>
      <c r="B55" s="117">
        <v>-12.210000000000036</v>
      </c>
      <c r="C55" s="118">
        <v>-10.050259999999994</v>
      </c>
      <c r="D55" s="117">
        <v>14.050000000000011</v>
      </c>
      <c r="E55" s="118">
        <v>-6.8154000000000003</v>
      </c>
    </row>
    <row r="56" spans="1:11" x14ac:dyDescent="0.25">
      <c r="A56" s="103" t="s">
        <v>120</v>
      </c>
      <c r="B56" s="117">
        <v>-14.280000000000086</v>
      </c>
      <c r="C56" s="118">
        <v>-11.23066</v>
      </c>
      <c r="D56" s="117">
        <v>12.319999999999993</v>
      </c>
      <c r="E56" s="118">
        <v>-7.6308000000000007</v>
      </c>
    </row>
    <row r="57" spans="1:11" x14ac:dyDescent="0.25">
      <c r="A57" s="98"/>
      <c r="B57" s="152" t="s">
        <v>139</v>
      </c>
      <c r="C57" s="153" t="s">
        <v>140</v>
      </c>
      <c r="D57" s="152" t="s">
        <v>139</v>
      </c>
      <c r="E57" s="153" t="s">
        <v>140</v>
      </c>
    </row>
    <row r="58" spans="1:11" x14ac:dyDescent="0.25">
      <c r="A58" s="149" t="s">
        <v>141</v>
      </c>
      <c r="B58" s="150">
        <v>495282</v>
      </c>
      <c r="C58" s="151">
        <v>27936</v>
      </c>
      <c r="D58" s="150">
        <v>536371.20000000007</v>
      </c>
      <c r="E58" s="151">
        <v>27354</v>
      </c>
    </row>
    <row r="59" spans="1:11" x14ac:dyDescent="0.25">
      <c r="A59" s="103" t="s">
        <v>142</v>
      </c>
      <c r="B59" s="117">
        <v>527736.00000000012</v>
      </c>
      <c r="C59" s="118">
        <v>42276.792000000001</v>
      </c>
      <c r="D59" s="117">
        <v>538176</v>
      </c>
      <c r="E59" s="118">
        <v>37356.959999999999</v>
      </c>
    </row>
    <row r="60" spans="1:11" ht="15.75" thickBot="1" x14ac:dyDescent="0.3">
      <c r="A60" s="103" t="s">
        <v>143</v>
      </c>
      <c r="B60" s="119">
        <v>-32454.000000000116</v>
      </c>
      <c r="C60" s="120">
        <v>-14340.792000000001</v>
      </c>
      <c r="D60" s="119">
        <v>-1804.7999999999302</v>
      </c>
      <c r="E60" s="120">
        <v>-10002.959999999999</v>
      </c>
    </row>
    <row r="63" spans="1:11" x14ac:dyDescent="0.25">
      <c r="B63" s="364" t="s">
        <v>144</v>
      </c>
      <c r="C63" s="373"/>
      <c r="D63" s="373"/>
      <c r="E63" s="373"/>
      <c r="F63" s="373"/>
      <c r="G63" s="373"/>
      <c r="H63" s="373"/>
      <c r="I63" s="373"/>
      <c r="J63" s="373"/>
      <c r="K63" s="365"/>
    </row>
    <row r="64" spans="1:11" x14ac:dyDescent="0.25">
      <c r="B64" s="364" t="s">
        <v>3</v>
      </c>
      <c r="C64" s="373"/>
      <c r="D64" s="373"/>
      <c r="E64" s="365"/>
      <c r="F64" s="364" t="s">
        <v>86</v>
      </c>
      <c r="G64" s="365"/>
      <c r="H64" s="364" t="s">
        <v>4</v>
      </c>
      <c r="I64" s="373"/>
      <c r="J64" s="373"/>
      <c r="K64" s="365"/>
    </row>
    <row r="65" spans="1:11" x14ac:dyDescent="0.25">
      <c r="B65" s="364" t="s">
        <v>145</v>
      </c>
      <c r="C65" s="365"/>
      <c r="D65" s="364" t="s">
        <v>146</v>
      </c>
      <c r="E65" s="365"/>
      <c r="F65" s="364" t="s">
        <v>146</v>
      </c>
      <c r="G65" s="365"/>
      <c r="H65" s="364" t="s">
        <v>145</v>
      </c>
      <c r="I65" s="365"/>
      <c r="J65" s="364" t="s">
        <v>146</v>
      </c>
      <c r="K65" s="365"/>
    </row>
    <row r="66" spans="1:11" x14ac:dyDescent="0.25">
      <c r="B66" s="96" t="s">
        <v>211</v>
      </c>
      <c r="C66" s="160" t="s">
        <v>126</v>
      </c>
      <c r="D66" s="96" t="s">
        <v>211</v>
      </c>
      <c r="E66" s="160" t="s">
        <v>126</v>
      </c>
      <c r="F66" s="96" t="s">
        <v>211</v>
      </c>
      <c r="G66" s="160" t="s">
        <v>126</v>
      </c>
      <c r="H66" s="96" t="s">
        <v>7</v>
      </c>
      <c r="I66" s="96" t="s">
        <v>227</v>
      </c>
      <c r="J66" s="96" t="s">
        <v>7</v>
      </c>
      <c r="K66" s="96" t="s">
        <v>227</v>
      </c>
    </row>
    <row r="67" spans="1:11" x14ac:dyDescent="0.25">
      <c r="A67" s="53" t="s">
        <v>150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x14ac:dyDescent="0.25">
      <c r="A68" s="53" t="s">
        <v>151</v>
      </c>
      <c r="B68" s="55">
        <v>0</v>
      </c>
      <c r="C68" s="55">
        <v>28</v>
      </c>
      <c r="D68" s="55">
        <v>0</v>
      </c>
      <c r="E68" s="55">
        <v>32</v>
      </c>
      <c r="F68" s="55" t="s">
        <v>1</v>
      </c>
      <c r="G68" s="55">
        <v>28</v>
      </c>
      <c r="H68" s="55" t="s">
        <v>1</v>
      </c>
      <c r="I68" s="55">
        <v>25.33</v>
      </c>
      <c r="J68" s="55">
        <v>0</v>
      </c>
      <c r="K68" s="55">
        <v>33.21</v>
      </c>
    </row>
    <row r="69" spans="1:11" x14ac:dyDescent="0.25">
      <c r="A69" s="6" t="s">
        <v>118</v>
      </c>
      <c r="B69" s="40"/>
      <c r="C69" s="40">
        <v>10.395000000000003</v>
      </c>
      <c r="D69" s="40"/>
      <c r="E69" s="40">
        <v>6.9869999999999983</v>
      </c>
      <c r="F69" s="40"/>
      <c r="G69" s="40">
        <v>3.0860000000000021</v>
      </c>
      <c r="H69" s="40"/>
      <c r="I69" s="40">
        <v>13.02</v>
      </c>
      <c r="J69" s="40"/>
      <c r="K69" s="40">
        <v>3.0125000000000028</v>
      </c>
    </row>
    <row r="70" spans="1:11" x14ac:dyDescent="0.25">
      <c r="A70" s="9" t="s">
        <v>119</v>
      </c>
      <c r="B70" s="8"/>
      <c r="C70" s="8">
        <v>2.355000000000004</v>
      </c>
      <c r="D70" s="8"/>
      <c r="E70" s="8">
        <v>-4.9130000000000038</v>
      </c>
      <c r="F70" s="8"/>
      <c r="G70" s="8">
        <v>-10.953999999999994</v>
      </c>
      <c r="H70" s="8"/>
      <c r="I70" s="8">
        <v>6.7199999999999989</v>
      </c>
      <c r="J70" s="8"/>
      <c r="K70" s="8">
        <v>-5.4774999999999991</v>
      </c>
    </row>
    <row r="71" spans="1:11" x14ac:dyDescent="0.25">
      <c r="A71" s="9" t="s">
        <v>120</v>
      </c>
      <c r="B71" s="8"/>
      <c r="C71" s="8">
        <v>1.8279175000000016</v>
      </c>
      <c r="D71" s="8"/>
      <c r="E71" s="8">
        <v>-6.1668000000000021</v>
      </c>
      <c r="F71" s="8"/>
      <c r="G71" s="8">
        <v>-12.53725</v>
      </c>
      <c r="H71" s="8"/>
      <c r="I71" s="8">
        <v>6.1894649999999984</v>
      </c>
      <c r="J71" s="8"/>
      <c r="K71" s="8">
        <v>-6.6972499999999968</v>
      </c>
    </row>
    <row r="74" spans="1:11" x14ac:dyDescent="0.25">
      <c r="A74" s="251" t="s">
        <v>233</v>
      </c>
      <c r="B74" t="s">
        <v>218</v>
      </c>
      <c r="C74">
        <v>17</v>
      </c>
    </row>
    <row r="75" spans="1:11" x14ac:dyDescent="0.25">
      <c r="B75" s="209" t="s">
        <v>217</v>
      </c>
      <c r="C75" s="209" t="s">
        <v>216</v>
      </c>
    </row>
    <row r="76" spans="1:11" x14ac:dyDescent="0.25">
      <c r="A76" s="100" t="s">
        <v>118</v>
      </c>
      <c r="B76" s="170">
        <v>9</v>
      </c>
      <c r="C76" s="170">
        <v>8</v>
      </c>
      <c r="J76" s="251" t="s">
        <v>229</v>
      </c>
    </row>
    <row r="77" spans="1:11" x14ac:dyDescent="0.25">
      <c r="A77" s="103" t="s">
        <v>119</v>
      </c>
      <c r="B77" s="170">
        <v>3</v>
      </c>
      <c r="C77" s="170">
        <v>14</v>
      </c>
    </row>
    <row r="78" spans="1:11" x14ac:dyDescent="0.25">
      <c r="A78" s="103" t="s">
        <v>120</v>
      </c>
      <c r="B78" s="170">
        <v>3</v>
      </c>
      <c r="C78" s="170">
        <v>14</v>
      </c>
    </row>
    <row r="79" spans="1:11" x14ac:dyDescent="0.25">
      <c r="A79" s="37"/>
      <c r="B79" s="216"/>
      <c r="C79" s="216"/>
    </row>
    <row r="80" spans="1:11" x14ac:dyDescent="0.25">
      <c r="B80" s="209" t="s">
        <v>219</v>
      </c>
      <c r="C80" s="209" t="s">
        <v>220</v>
      </c>
    </row>
    <row r="81" spans="1:3" x14ac:dyDescent="0.25">
      <c r="A81" s="100" t="s">
        <v>118</v>
      </c>
      <c r="B81" s="175">
        <f>B76/$C$74</f>
        <v>0.52941176470588236</v>
      </c>
      <c r="C81" s="175">
        <f>B81-100%</f>
        <v>-0.47058823529411764</v>
      </c>
    </row>
    <row r="82" spans="1:3" x14ac:dyDescent="0.25">
      <c r="A82" s="103" t="s">
        <v>119</v>
      </c>
      <c r="B82" s="175">
        <f t="shared" ref="B82:B83" si="3">B77/$C$74</f>
        <v>0.17647058823529413</v>
      </c>
      <c r="C82" s="175">
        <f t="shared" ref="C82:C83" si="4">B82-100%</f>
        <v>-0.82352941176470584</v>
      </c>
    </row>
    <row r="83" spans="1:3" x14ac:dyDescent="0.25">
      <c r="A83" s="103" t="s">
        <v>120</v>
      </c>
      <c r="B83" s="175">
        <f t="shared" si="3"/>
        <v>0.17647058823529413</v>
      </c>
      <c r="C83" s="175">
        <f t="shared" si="4"/>
        <v>-0.82352941176470584</v>
      </c>
    </row>
  </sheetData>
  <mergeCells count="17">
    <mergeCell ref="B3:C3"/>
    <mergeCell ref="B24:D24"/>
    <mergeCell ref="B35:D35"/>
    <mergeCell ref="B47:E47"/>
    <mergeCell ref="B48:C48"/>
    <mergeCell ref="D48:E48"/>
    <mergeCell ref="C12:D12"/>
    <mergeCell ref="F64:G64"/>
    <mergeCell ref="B65:C65"/>
    <mergeCell ref="D65:E65"/>
    <mergeCell ref="F65:G65"/>
    <mergeCell ref="B64:E64"/>
    <mergeCell ref="J65:K65"/>
    <mergeCell ref="H65:I65"/>
    <mergeCell ref="H64:K64"/>
    <mergeCell ref="B63:K63"/>
    <mergeCell ref="C13:D13"/>
  </mergeCells>
  <conditionalFormatting sqref="B11:C11">
    <cfRule type="cellIs" dxfId="53" priority="101" stopIfTrue="1" operator="lessThan">
      <formula>0</formula>
    </cfRule>
  </conditionalFormatting>
  <conditionalFormatting sqref="B8:C9">
    <cfRule type="cellIs" dxfId="52" priority="28" stopIfTrue="1" operator="lessThan">
      <formula>0</formula>
    </cfRule>
  </conditionalFormatting>
  <conditionalFormatting sqref="C8">
    <cfRule type="cellIs" dxfId="51" priority="30" stopIfTrue="1" operator="lessThan">
      <formula>0</formula>
    </cfRule>
  </conditionalFormatting>
  <conditionalFormatting sqref="C8">
    <cfRule type="cellIs" dxfId="50" priority="29" stopIfTrue="1" operator="lessThan">
      <formula>0</formula>
    </cfRule>
  </conditionalFormatting>
  <conditionalFormatting sqref="B10:C10">
    <cfRule type="cellIs" dxfId="49" priority="27" stopIfTrue="1" operator="lessThan">
      <formula>0</formula>
    </cfRule>
  </conditionalFormatting>
  <conditionalFormatting sqref="C21:D22">
    <cfRule type="cellIs" dxfId="48" priority="23" stopIfTrue="1" operator="lessThan">
      <formula>0</formula>
    </cfRule>
  </conditionalFormatting>
  <conditionalFormatting sqref="B21:B22 B17:B19">
    <cfRule type="cellIs" dxfId="47" priority="26" stopIfTrue="1" operator="lessThan">
      <formula>0</formula>
    </cfRule>
  </conditionalFormatting>
  <conditionalFormatting sqref="C17:D17">
    <cfRule type="cellIs" dxfId="46" priority="25" stopIfTrue="1" operator="lessThan">
      <formula>0</formula>
    </cfRule>
  </conditionalFormatting>
  <conditionalFormatting sqref="C18:D19">
    <cfRule type="cellIs" dxfId="45" priority="24" stopIfTrue="1" operator="lessThan">
      <formula>0</formula>
    </cfRule>
  </conditionalFormatting>
  <conditionalFormatting sqref="B33 B29">
    <cfRule type="cellIs" dxfId="44" priority="22" stopIfTrue="1" operator="lessThan">
      <formula>0</formula>
    </cfRule>
  </conditionalFormatting>
  <conditionalFormatting sqref="B33 B28:B30">
    <cfRule type="cellIs" dxfId="43" priority="21" stopIfTrue="1" operator="lessThan">
      <formula>0</formula>
    </cfRule>
  </conditionalFormatting>
  <conditionalFormatting sqref="C33 C29">
    <cfRule type="cellIs" dxfId="42" priority="20" stopIfTrue="1" operator="lessThan">
      <formula>0</formula>
    </cfRule>
  </conditionalFormatting>
  <conditionalFormatting sqref="C33 C28:C30">
    <cfRule type="cellIs" dxfId="41" priority="19" stopIfTrue="1" operator="lessThan">
      <formula>0</formula>
    </cfRule>
  </conditionalFormatting>
  <conditionalFormatting sqref="D33 D29">
    <cfRule type="cellIs" dxfId="40" priority="18" stopIfTrue="1" operator="lessThan">
      <formula>0</formula>
    </cfRule>
  </conditionalFormatting>
  <conditionalFormatting sqref="D33 D28:D30">
    <cfRule type="cellIs" dxfId="39" priority="17" stopIfTrue="1" operator="lessThan">
      <formula>0</formula>
    </cfRule>
  </conditionalFormatting>
  <conditionalFormatting sqref="B28:D30">
    <cfRule type="cellIs" dxfId="38" priority="16" stopIfTrue="1" operator="lessThan">
      <formula>0</formula>
    </cfRule>
  </conditionalFormatting>
  <conditionalFormatting sqref="B33:D33">
    <cfRule type="cellIs" dxfId="37" priority="15" stopIfTrue="1" operator="lessThan">
      <formula>0</formula>
    </cfRule>
  </conditionalFormatting>
  <conditionalFormatting sqref="B44 B40">
    <cfRule type="cellIs" dxfId="36" priority="14" stopIfTrue="1" operator="lessThan">
      <formula>0</formula>
    </cfRule>
  </conditionalFormatting>
  <conditionalFormatting sqref="B44 B39:B41">
    <cfRule type="cellIs" dxfId="35" priority="13" stopIfTrue="1" operator="lessThan">
      <formula>0</formula>
    </cfRule>
  </conditionalFormatting>
  <conditionalFormatting sqref="C44 C40">
    <cfRule type="cellIs" dxfId="34" priority="12" stopIfTrue="1" operator="lessThan">
      <formula>0</formula>
    </cfRule>
  </conditionalFormatting>
  <conditionalFormatting sqref="C44 C39:C41">
    <cfRule type="cellIs" dxfId="33" priority="11" stopIfTrue="1" operator="lessThan">
      <formula>0</formula>
    </cfRule>
  </conditionalFormatting>
  <conditionalFormatting sqref="D44 D40">
    <cfRule type="cellIs" dxfId="32" priority="10" stopIfTrue="1" operator="lessThan">
      <formula>0</formula>
    </cfRule>
  </conditionalFormatting>
  <conditionalFormatting sqref="D44 D39:D41">
    <cfRule type="cellIs" dxfId="31" priority="9" stopIfTrue="1" operator="lessThan">
      <formula>0</formula>
    </cfRule>
  </conditionalFormatting>
  <conditionalFormatting sqref="B39:D41">
    <cfRule type="cellIs" dxfId="30" priority="8" stopIfTrue="1" operator="lessThan">
      <formula>0</formula>
    </cfRule>
  </conditionalFormatting>
  <conditionalFormatting sqref="B44:D44">
    <cfRule type="cellIs" dxfId="29" priority="7" stopIfTrue="1" operator="lessThan">
      <formula>0</formula>
    </cfRule>
  </conditionalFormatting>
  <conditionalFormatting sqref="J69:K71">
    <cfRule type="cellIs" dxfId="28" priority="1" stopIfTrue="1" operator="lessThan">
      <formula>0</formula>
    </cfRule>
  </conditionalFormatting>
  <conditionalFormatting sqref="B54:E56 B60:E60">
    <cfRule type="cellIs" dxfId="27" priority="5" stopIfTrue="1" operator="lessThan">
      <formula>0</formula>
    </cfRule>
  </conditionalFormatting>
  <conditionalFormatting sqref="B69:E71">
    <cfRule type="cellIs" dxfId="26" priority="4" stopIfTrue="1" operator="lessThan">
      <formula>0</formula>
    </cfRule>
  </conditionalFormatting>
  <conditionalFormatting sqref="F69:G71">
    <cfRule type="cellIs" dxfId="25" priority="3" stopIfTrue="1" operator="lessThan">
      <formula>0</formula>
    </cfRule>
  </conditionalFormatting>
  <conditionalFormatting sqref="H69:I71">
    <cfRule type="cellIs" dxfId="24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4"/>
  <sheetViews>
    <sheetView tabSelected="1" topLeftCell="Y27" workbookViewId="0">
      <selection activeCell="AH29" sqref="AH29"/>
    </sheetView>
  </sheetViews>
  <sheetFormatPr defaultRowHeight="15" x14ac:dyDescent="0.25"/>
  <cols>
    <col min="2" max="2" width="18.28515625" customWidth="1"/>
    <col min="5" max="5" width="9.85546875" bestFit="1" customWidth="1"/>
    <col min="15" max="15" width="40" bestFit="1" customWidth="1"/>
    <col min="25" max="25" width="12.140625" bestFit="1" customWidth="1"/>
    <col min="26" max="26" width="12.140625" customWidth="1"/>
    <col min="28" max="28" width="29.7109375" bestFit="1" customWidth="1"/>
  </cols>
  <sheetData>
    <row r="1" spans="2:34" x14ac:dyDescent="0.25">
      <c r="B1" t="s">
        <v>190</v>
      </c>
    </row>
    <row r="2" spans="2:34" x14ac:dyDescent="0.25">
      <c r="B2" t="s">
        <v>197</v>
      </c>
      <c r="I2" t="s">
        <v>190</v>
      </c>
      <c r="J2" t="s">
        <v>190</v>
      </c>
      <c r="P2" s="382" t="s">
        <v>3</v>
      </c>
      <c r="Q2" s="382"/>
      <c r="R2" s="194"/>
      <c r="S2" s="382" t="s">
        <v>243</v>
      </c>
      <c r="T2" s="382"/>
      <c r="U2" s="194"/>
      <c r="V2" s="382" t="s">
        <v>4</v>
      </c>
      <c r="W2" s="382"/>
      <c r="X2" s="194"/>
      <c r="Y2" s="311" t="s">
        <v>221</v>
      </c>
      <c r="Z2" s="325"/>
    </row>
    <row r="3" spans="2:34" ht="15.75" thickBot="1" x14ac:dyDescent="0.3">
      <c r="B3" s="186" t="s">
        <v>185</v>
      </c>
      <c r="C3" s="191">
        <v>42309</v>
      </c>
      <c r="D3" s="186" t="s">
        <v>189</v>
      </c>
      <c r="E3" s="191">
        <v>42370</v>
      </c>
      <c r="F3" s="186" t="s">
        <v>186</v>
      </c>
      <c r="G3" s="186" t="s">
        <v>187</v>
      </c>
      <c r="H3" s="186" t="s">
        <v>188</v>
      </c>
      <c r="I3" s="192" t="s">
        <v>196</v>
      </c>
      <c r="J3" s="193" t="s">
        <v>169</v>
      </c>
      <c r="O3" s="282" t="s">
        <v>5</v>
      </c>
      <c r="P3" s="267">
        <v>42461</v>
      </c>
      <c r="Q3" s="267">
        <v>42675</v>
      </c>
      <c r="R3" s="293" t="s">
        <v>244</v>
      </c>
      <c r="S3" s="267">
        <v>42461</v>
      </c>
      <c r="T3" s="267">
        <v>42675</v>
      </c>
      <c r="U3" s="293" t="s">
        <v>244</v>
      </c>
      <c r="V3" s="267">
        <v>42461</v>
      </c>
      <c r="W3" s="295">
        <v>42675</v>
      </c>
      <c r="X3" s="311" t="s">
        <v>244</v>
      </c>
      <c r="Y3" s="311" t="s">
        <v>245</v>
      </c>
      <c r="Z3" s="325"/>
    </row>
    <row r="4" spans="2:34" ht="16.5" thickTop="1" thickBot="1" x14ac:dyDescent="0.3">
      <c r="B4" s="187" t="s">
        <v>176</v>
      </c>
      <c r="C4" s="188">
        <v>2.4300000000000002</v>
      </c>
      <c r="D4" s="188">
        <v>2.39</v>
      </c>
      <c r="E4" s="188">
        <v>2.68</v>
      </c>
      <c r="F4" s="188">
        <v>2.75</v>
      </c>
      <c r="G4" s="188">
        <v>2.65</v>
      </c>
      <c r="H4" s="188">
        <v>2.79</v>
      </c>
      <c r="I4" s="173">
        <f>AVERAGE(C4:H4)</f>
        <v>2.6150000000000002</v>
      </c>
      <c r="J4" s="171">
        <f>I4/$I$9</f>
        <v>0.75287907869481785</v>
      </c>
      <c r="O4" s="283" t="s">
        <v>6</v>
      </c>
      <c r="P4" s="268"/>
      <c r="Q4" s="268" t="s">
        <v>175</v>
      </c>
      <c r="R4" s="294"/>
      <c r="S4" s="268"/>
      <c r="T4" s="268" t="s">
        <v>175</v>
      </c>
      <c r="U4" s="268"/>
      <c r="V4" s="268" t="s">
        <v>1</v>
      </c>
      <c r="W4" s="296" t="s">
        <v>175</v>
      </c>
      <c r="X4" s="312"/>
      <c r="Y4" s="312"/>
      <c r="Z4" s="326"/>
    </row>
    <row r="5" spans="2:34" ht="15.75" thickBot="1" x14ac:dyDescent="0.3">
      <c r="B5" s="189" t="s">
        <v>191</v>
      </c>
      <c r="C5" s="190">
        <v>0.44</v>
      </c>
      <c r="D5" s="190">
        <v>0.44</v>
      </c>
      <c r="E5" s="190">
        <v>0.45</v>
      </c>
      <c r="F5" s="190">
        <v>0.45</v>
      </c>
      <c r="G5" s="190">
        <v>0.46</v>
      </c>
      <c r="H5" s="190">
        <v>0.45</v>
      </c>
      <c r="I5" s="173">
        <f t="shared" ref="I5:I9" si="0">AVERAGE(C5:H5)</f>
        <v>0.44833333333333342</v>
      </c>
      <c r="J5" s="171">
        <f t="shared" ref="J5:J9" si="1">I5/$I$9</f>
        <v>0.12907869481765841</v>
      </c>
      <c r="O5" s="284" t="s">
        <v>9</v>
      </c>
      <c r="P5" s="269">
        <v>2.7650000000000001</v>
      </c>
      <c r="Q5" s="269">
        <v>3.06</v>
      </c>
      <c r="R5" s="315">
        <f>((Q5*100)/P5)-100</f>
        <v>10.669077757685343</v>
      </c>
      <c r="S5" s="269">
        <v>3.0979999999999999</v>
      </c>
      <c r="T5" s="269">
        <v>2.609</v>
      </c>
      <c r="U5" s="314">
        <f>((T5*100/S5)-100)</f>
        <v>-15.7843770174306</v>
      </c>
      <c r="V5" s="269">
        <v>3.1259999999999999</v>
      </c>
      <c r="W5" s="297">
        <v>4.16</v>
      </c>
      <c r="X5" s="313">
        <f>((W5*100)/V5)-100</f>
        <v>33.077415227127318</v>
      </c>
      <c r="Y5" s="316">
        <f>(R5+U5+X5)/3</f>
        <v>9.3207053224606877</v>
      </c>
      <c r="Z5" s="327"/>
    </row>
    <row r="6" spans="2:34" ht="15.75" thickBot="1" x14ac:dyDescent="0.3">
      <c r="B6" s="187" t="s">
        <v>192</v>
      </c>
      <c r="C6" s="188">
        <v>0.17</v>
      </c>
      <c r="D6" s="188">
        <v>0.17</v>
      </c>
      <c r="E6" s="188">
        <v>0.17</v>
      </c>
      <c r="F6" s="188">
        <v>0.17</v>
      </c>
      <c r="G6" s="188">
        <v>0.17</v>
      </c>
      <c r="H6" s="188">
        <v>0.17</v>
      </c>
      <c r="I6" s="173">
        <f t="shared" si="0"/>
        <v>0.17</v>
      </c>
      <c r="J6" s="171">
        <f t="shared" si="1"/>
        <v>4.8944337811900204E-2</v>
      </c>
      <c r="O6" s="284" t="s">
        <v>10</v>
      </c>
      <c r="P6" s="269">
        <v>0.27400000000000002</v>
      </c>
      <c r="Q6" s="269">
        <v>0.33900000000000002</v>
      </c>
      <c r="R6" s="315">
        <f t="shared" ref="R6:R34" si="2">((Q6*100)/P6)-100</f>
        <v>23.72262773722629</v>
      </c>
      <c r="S6" s="291">
        <v>0.19900000000000001</v>
      </c>
      <c r="T6" s="269">
        <v>0.22900000000000001</v>
      </c>
      <c r="U6" s="314">
        <f t="shared" ref="U6:U34" si="3">((T6*100/S6)-100)</f>
        <v>15.075376884422113</v>
      </c>
      <c r="V6" s="269">
        <v>0.28599999999999998</v>
      </c>
      <c r="W6" s="297">
        <v>0.33400000000000002</v>
      </c>
      <c r="X6" s="313">
        <f t="shared" ref="X6:X34" si="4">((W6*100)/V6)-100</f>
        <v>16.783216783216787</v>
      </c>
      <c r="Y6" s="316">
        <f t="shared" ref="Y6:Y34" si="5">(R6+U6+X6)/3</f>
        <v>18.527073801621729</v>
      </c>
      <c r="Z6" s="327"/>
    </row>
    <row r="7" spans="2:34" ht="15.75" thickBot="1" x14ac:dyDescent="0.3">
      <c r="B7" s="189" t="s">
        <v>193</v>
      </c>
      <c r="C7" s="190">
        <v>0.16</v>
      </c>
      <c r="D7" s="190">
        <v>0.16</v>
      </c>
      <c r="E7" s="190">
        <v>0.16</v>
      </c>
      <c r="F7" s="190">
        <v>0.14000000000000001</v>
      </c>
      <c r="G7" s="190">
        <v>0.14000000000000001</v>
      </c>
      <c r="H7" s="190">
        <v>0.14000000000000001</v>
      </c>
      <c r="I7" s="173">
        <f t="shared" si="0"/>
        <v>0.15</v>
      </c>
      <c r="J7" s="171">
        <f t="shared" si="1"/>
        <v>4.318618042226488E-2</v>
      </c>
      <c r="O7" s="284" t="s">
        <v>11</v>
      </c>
      <c r="P7" s="269">
        <v>0.26900000000000002</v>
      </c>
      <c r="Q7" s="269">
        <v>0.28799999999999998</v>
      </c>
      <c r="R7" s="315">
        <f t="shared" si="2"/>
        <v>7.0631970260222943</v>
      </c>
      <c r="S7" s="291">
        <v>0.16900000000000001</v>
      </c>
      <c r="T7" s="269">
        <v>0.17100000000000001</v>
      </c>
      <c r="U7" s="314">
        <f t="shared" si="3"/>
        <v>1.1834319526627297</v>
      </c>
      <c r="V7" s="291">
        <v>0.29499999999999998</v>
      </c>
      <c r="W7" s="298">
        <v>0.378</v>
      </c>
      <c r="X7" s="313">
        <f t="shared" si="4"/>
        <v>28.13559322033899</v>
      </c>
      <c r="Y7" s="316">
        <f t="shared" si="5"/>
        <v>12.127407399674672</v>
      </c>
      <c r="Z7" s="327"/>
    </row>
    <row r="8" spans="2:34" ht="15.75" thickBot="1" x14ac:dyDescent="0.3">
      <c r="B8" s="187" t="s">
        <v>194</v>
      </c>
      <c r="C8" s="188">
        <v>0.08</v>
      </c>
      <c r="D8" s="188">
        <v>0.08</v>
      </c>
      <c r="E8" s="188">
        <v>0.08</v>
      </c>
      <c r="F8" s="188">
        <v>0.09</v>
      </c>
      <c r="G8" s="188">
        <v>0.09</v>
      </c>
      <c r="H8" s="188">
        <v>0.09</v>
      </c>
      <c r="I8" s="173">
        <f t="shared" si="0"/>
        <v>8.4999999999999978E-2</v>
      </c>
      <c r="J8" s="171">
        <f t="shared" si="1"/>
        <v>2.4472168905950095E-2</v>
      </c>
      <c r="O8" s="284" t="s">
        <v>12</v>
      </c>
      <c r="P8" s="269">
        <v>0.122</v>
      </c>
      <c r="Q8" s="269">
        <v>9.6000000000000002E-2</v>
      </c>
      <c r="R8" s="315">
        <f t="shared" si="2"/>
        <v>-21.311475409836063</v>
      </c>
      <c r="S8" s="291">
        <v>8.6999999999999994E-2</v>
      </c>
      <c r="T8" s="269">
        <v>4.9000000000000002E-2</v>
      </c>
      <c r="U8" s="314">
        <f t="shared" si="3"/>
        <v>-43.678160919540225</v>
      </c>
      <c r="V8" s="269">
        <v>0.12</v>
      </c>
      <c r="W8" s="297">
        <v>0.13500000000000001</v>
      </c>
      <c r="X8" s="313">
        <f t="shared" si="4"/>
        <v>12.5</v>
      </c>
      <c r="Y8" s="316">
        <f t="shared" si="5"/>
        <v>-17.496545443125427</v>
      </c>
      <c r="Z8" s="327"/>
    </row>
    <row r="9" spans="2:34" x14ac:dyDescent="0.25">
      <c r="B9" s="189" t="s">
        <v>195</v>
      </c>
      <c r="C9" s="190">
        <v>3.28</v>
      </c>
      <c r="D9" s="190">
        <v>3.24</v>
      </c>
      <c r="E9" s="190">
        <v>3.55</v>
      </c>
      <c r="F9" s="190">
        <v>3.61</v>
      </c>
      <c r="G9" s="190">
        <v>3.51</v>
      </c>
      <c r="H9" s="190">
        <v>3.65</v>
      </c>
      <c r="I9" s="173">
        <f t="shared" si="0"/>
        <v>3.4733333333333327</v>
      </c>
      <c r="J9" s="171">
        <f t="shared" si="1"/>
        <v>1</v>
      </c>
      <c r="O9" s="284" t="s">
        <v>13</v>
      </c>
      <c r="P9" s="269">
        <v>5.2999999999999999E-2</v>
      </c>
      <c r="Q9" s="269">
        <v>4.8000000000000001E-2</v>
      </c>
      <c r="R9" s="315">
        <f t="shared" si="2"/>
        <v>-9.4339622641509493</v>
      </c>
      <c r="S9" s="269">
        <v>5.0999999999999997E-2</v>
      </c>
      <c r="T9" s="269">
        <v>4.2999999999999997E-2</v>
      </c>
      <c r="U9" s="314">
        <f t="shared" si="3"/>
        <v>-15.686274509803923</v>
      </c>
      <c r="V9" s="269">
        <v>4.5999999999999999E-2</v>
      </c>
      <c r="W9" s="297">
        <v>6.7000000000000004E-2</v>
      </c>
      <c r="X9" s="313">
        <f t="shared" si="4"/>
        <v>45.652173913043498</v>
      </c>
      <c r="Y9" s="316">
        <f t="shared" si="5"/>
        <v>6.8439790463628754</v>
      </c>
      <c r="Z9" s="327"/>
    </row>
    <row r="10" spans="2:34" x14ac:dyDescent="0.25">
      <c r="O10" s="284" t="s">
        <v>14</v>
      </c>
      <c r="P10" s="269">
        <v>3.1E-2</v>
      </c>
      <c r="Q10" s="269">
        <v>2.7E-2</v>
      </c>
      <c r="R10" s="315">
        <f t="shared" si="2"/>
        <v>-12.903225806451601</v>
      </c>
      <c r="S10" s="269">
        <v>6.2E-2</v>
      </c>
      <c r="T10" s="269">
        <v>6.4000000000000001E-2</v>
      </c>
      <c r="U10" s="314">
        <f t="shared" si="3"/>
        <v>3.225806451612911</v>
      </c>
      <c r="V10" s="269">
        <v>2.3E-2</v>
      </c>
      <c r="W10" s="297">
        <v>3.5000000000000003E-2</v>
      </c>
      <c r="X10" s="313">
        <f t="shared" si="4"/>
        <v>52.173913043478279</v>
      </c>
      <c r="Y10" s="316">
        <f t="shared" si="5"/>
        <v>14.165497896213196</v>
      </c>
      <c r="Z10" s="327"/>
    </row>
    <row r="11" spans="2:34" x14ac:dyDescent="0.25">
      <c r="O11" s="284" t="s">
        <v>15</v>
      </c>
      <c r="P11" s="269">
        <v>6.2E-2</v>
      </c>
      <c r="Q11" s="269">
        <v>8.3000000000000004E-2</v>
      </c>
      <c r="R11" s="315">
        <f t="shared" si="2"/>
        <v>33.870967741935488</v>
      </c>
      <c r="S11" s="269">
        <v>6.7000000000000004E-2</v>
      </c>
      <c r="T11" s="269">
        <v>8.5000000000000006E-2</v>
      </c>
      <c r="U11" s="314">
        <f t="shared" si="3"/>
        <v>26.865671641791039</v>
      </c>
      <c r="V11" s="269">
        <v>6.2E-2</v>
      </c>
      <c r="W11" s="297">
        <v>8.3000000000000004E-2</v>
      </c>
      <c r="X11" s="313">
        <f t="shared" si="4"/>
        <v>33.870967741935488</v>
      </c>
      <c r="Y11" s="316">
        <f t="shared" si="5"/>
        <v>31.535869041887338</v>
      </c>
      <c r="Z11" s="327"/>
      <c r="AC11" s="383">
        <v>42461</v>
      </c>
      <c r="AD11" s="384"/>
      <c r="AE11" s="384"/>
      <c r="AF11" s="383">
        <v>42675</v>
      </c>
      <c r="AG11" s="384"/>
      <c r="AH11" s="384"/>
    </row>
    <row r="12" spans="2:34" x14ac:dyDescent="0.25">
      <c r="E12" s="227" t="s">
        <v>190</v>
      </c>
      <c r="F12" s="227" t="s">
        <v>241</v>
      </c>
      <c r="O12" s="284" t="s">
        <v>16</v>
      </c>
      <c r="P12" s="269">
        <v>0.105</v>
      </c>
      <c r="Q12" s="269">
        <v>0.11600000000000001</v>
      </c>
      <c r="R12" s="315">
        <f t="shared" si="2"/>
        <v>10.476190476190496</v>
      </c>
      <c r="S12" s="269">
        <v>0.11</v>
      </c>
      <c r="T12" s="269">
        <v>9.5000000000000001E-2</v>
      </c>
      <c r="U12" s="314">
        <f t="shared" si="3"/>
        <v>-13.63636363636364</v>
      </c>
      <c r="V12" s="269">
        <v>0.11700000000000001</v>
      </c>
      <c r="W12" s="297">
        <v>0.153</v>
      </c>
      <c r="X12" s="313">
        <f t="shared" si="4"/>
        <v>30.769230769230745</v>
      </c>
      <c r="Y12" s="316">
        <f t="shared" si="5"/>
        <v>9.2030192030192008</v>
      </c>
      <c r="Z12" s="327"/>
      <c r="AC12" s="318" t="s">
        <v>3</v>
      </c>
      <c r="AD12" s="319" t="s">
        <v>243</v>
      </c>
      <c r="AE12" s="319" t="s">
        <v>4</v>
      </c>
      <c r="AF12" s="318" t="s">
        <v>3</v>
      </c>
      <c r="AG12" s="319" t="s">
        <v>243</v>
      </c>
      <c r="AH12" s="319" t="s">
        <v>4</v>
      </c>
    </row>
    <row r="13" spans="2:34" ht="15.75" thickBot="1" x14ac:dyDescent="0.3">
      <c r="B13" t="s">
        <v>190</v>
      </c>
      <c r="C13" s="193" t="s">
        <v>169</v>
      </c>
      <c r="D13" s="186" t="s">
        <v>234</v>
      </c>
      <c r="E13" s="193" t="s">
        <v>169</v>
      </c>
      <c r="F13" s="193" t="s">
        <v>169</v>
      </c>
      <c r="O13" s="285" t="s">
        <v>17</v>
      </c>
      <c r="P13" s="270">
        <v>3.681</v>
      </c>
      <c r="Q13" s="270">
        <v>4.0570000000000004</v>
      </c>
      <c r="R13" s="315">
        <f t="shared" si="2"/>
        <v>10.214615593588704</v>
      </c>
      <c r="S13" s="270">
        <v>3.843</v>
      </c>
      <c r="T13" s="270">
        <v>3.3450000000000002</v>
      </c>
      <c r="U13" s="314">
        <f t="shared" si="3"/>
        <v>-12.958626073380174</v>
      </c>
      <c r="V13" s="270">
        <v>4.0750000000000002</v>
      </c>
      <c r="W13" s="299">
        <v>5.3449999999999998</v>
      </c>
      <c r="X13" s="313">
        <f t="shared" si="4"/>
        <v>31.165644171779149</v>
      </c>
      <c r="Y13" s="316">
        <f t="shared" si="5"/>
        <v>9.4738778973292259</v>
      </c>
      <c r="Z13" s="327"/>
      <c r="AB13" s="285" t="s">
        <v>17</v>
      </c>
      <c r="AC13" s="270">
        <v>3.681</v>
      </c>
      <c r="AD13" s="270">
        <v>3.843</v>
      </c>
      <c r="AE13" s="270">
        <v>4.0750000000000002</v>
      </c>
      <c r="AF13" s="270">
        <v>4.0570000000000004</v>
      </c>
      <c r="AG13" s="270">
        <v>3.3450000000000002</v>
      </c>
      <c r="AH13" s="299">
        <v>5.3449999999999998</v>
      </c>
    </row>
    <row r="14" spans="2:34" ht="16.5" thickTop="1" thickBot="1" x14ac:dyDescent="0.3">
      <c r="B14" s="187" t="s">
        <v>176</v>
      </c>
      <c r="C14" s="171">
        <v>0.75287907869481785</v>
      </c>
      <c r="D14" s="188">
        <v>2.54</v>
      </c>
      <c r="E14" s="171">
        <f>D14/$D$19</f>
        <v>0.74705882352941178</v>
      </c>
      <c r="F14" s="229">
        <v>0.72995812714122565</v>
      </c>
      <c r="O14" s="286" t="s">
        <v>18</v>
      </c>
      <c r="P14" s="271" t="s">
        <v>1</v>
      </c>
      <c r="Q14" s="271" t="s">
        <v>1</v>
      </c>
      <c r="R14" s="315"/>
      <c r="S14" s="271" t="s">
        <v>1</v>
      </c>
      <c r="T14" s="271" t="s">
        <v>1</v>
      </c>
      <c r="U14" s="314"/>
      <c r="V14" s="271" t="s">
        <v>1</v>
      </c>
      <c r="W14" s="300" t="s">
        <v>1</v>
      </c>
      <c r="X14" s="313"/>
      <c r="Y14" s="316">
        <f t="shared" si="5"/>
        <v>0</v>
      </c>
      <c r="Z14" s="327"/>
      <c r="AB14" s="287" t="s">
        <v>27</v>
      </c>
      <c r="AC14" s="273">
        <v>2.8999999999999998E-2</v>
      </c>
      <c r="AD14" s="273">
        <v>7.3999999999999996E-2</v>
      </c>
      <c r="AE14" s="273">
        <v>4.4999999999999998E-2</v>
      </c>
      <c r="AF14" s="273">
        <v>2.8000000000000004E-2</v>
      </c>
      <c r="AG14" s="273">
        <v>7.2999999999999995E-2</v>
      </c>
      <c r="AH14" s="302">
        <v>6.0999999999999999E-2</v>
      </c>
    </row>
    <row r="15" spans="2:34" ht="15.75" thickBot="1" x14ac:dyDescent="0.3">
      <c r="B15" s="189" t="s">
        <v>191</v>
      </c>
      <c r="C15" s="171">
        <v>0.12907869481765841</v>
      </c>
      <c r="D15" s="190">
        <v>0.47</v>
      </c>
      <c r="E15" s="171">
        <f t="shared" ref="E15:E19" si="6">D15/$D$19</f>
        <v>0.13823529411764707</v>
      </c>
      <c r="F15" s="229"/>
      <c r="O15" s="287" t="s">
        <v>19</v>
      </c>
      <c r="P15" s="272" t="s">
        <v>1</v>
      </c>
      <c r="Q15" s="272" t="s">
        <v>1</v>
      </c>
      <c r="R15" s="315"/>
      <c r="S15" s="272" t="s">
        <v>1</v>
      </c>
      <c r="T15" s="272" t="s">
        <v>1</v>
      </c>
      <c r="U15" s="314"/>
      <c r="V15" s="272" t="s">
        <v>1</v>
      </c>
      <c r="W15" s="301" t="s">
        <v>1</v>
      </c>
      <c r="X15" s="313"/>
      <c r="Y15" s="316">
        <f t="shared" si="5"/>
        <v>0</v>
      </c>
      <c r="Z15" s="327"/>
      <c r="AB15" s="287" t="s">
        <v>22</v>
      </c>
      <c r="AC15" s="273">
        <v>0.125</v>
      </c>
      <c r="AD15" s="273">
        <v>0.23300000000000001</v>
      </c>
      <c r="AE15" s="273">
        <v>9.9000000000000005E-2</v>
      </c>
      <c r="AF15" s="273">
        <v>0.109</v>
      </c>
      <c r="AG15" s="273">
        <v>0.24</v>
      </c>
      <c r="AH15" s="302">
        <v>0.154</v>
      </c>
    </row>
    <row r="16" spans="2:34" ht="15.75" thickBot="1" x14ac:dyDescent="0.3">
      <c r="B16" s="187" t="s">
        <v>192</v>
      </c>
      <c r="C16" s="171">
        <v>4.8944337811900204E-2</v>
      </c>
      <c r="D16" s="188">
        <v>0.17</v>
      </c>
      <c r="E16" s="171">
        <f t="shared" si="6"/>
        <v>0.05</v>
      </c>
      <c r="F16" s="229">
        <v>6.6615911686334212E-2</v>
      </c>
      <c r="O16" s="284" t="s">
        <v>20</v>
      </c>
      <c r="P16" s="269">
        <v>6.3E-2</v>
      </c>
      <c r="Q16" s="269">
        <v>5.3999999999999999E-2</v>
      </c>
      <c r="R16" s="315">
        <f t="shared" si="2"/>
        <v>-14.285714285714278</v>
      </c>
      <c r="S16" s="269">
        <v>0.13300000000000001</v>
      </c>
      <c r="T16" s="269">
        <v>0.13700000000000001</v>
      </c>
      <c r="U16" s="314">
        <f t="shared" si="3"/>
        <v>3.0075187969924855</v>
      </c>
      <c r="V16" s="269">
        <v>4.2999999999999997E-2</v>
      </c>
      <c r="W16" s="297">
        <v>6.7000000000000004E-2</v>
      </c>
      <c r="X16" s="313">
        <f t="shared" si="4"/>
        <v>55.813953488372107</v>
      </c>
      <c r="Y16" s="316">
        <f t="shared" si="5"/>
        <v>14.845252666550104</v>
      </c>
      <c r="Z16" s="327"/>
      <c r="AB16" s="286" t="s">
        <v>30</v>
      </c>
      <c r="AC16" s="274">
        <v>3.835</v>
      </c>
      <c r="AD16" s="274">
        <v>4.1500000000000004</v>
      </c>
      <c r="AE16" s="274">
        <v>4.2190000000000003</v>
      </c>
      <c r="AF16" s="274">
        <v>4.1940000000000008</v>
      </c>
      <c r="AG16" s="274">
        <v>3.6580000000000004</v>
      </c>
      <c r="AH16" s="303">
        <v>5.56</v>
      </c>
    </row>
    <row r="17" spans="2:34" ht="15.75" thickBot="1" x14ac:dyDescent="0.3">
      <c r="B17" s="189" t="s">
        <v>193</v>
      </c>
      <c r="C17" s="171">
        <v>4.318618042226488E-2</v>
      </c>
      <c r="D17" s="190">
        <v>0.12</v>
      </c>
      <c r="E17" s="171">
        <f t="shared" si="6"/>
        <v>3.5294117647058823E-2</v>
      </c>
      <c r="F17" s="229">
        <v>1.2257327750285495E-2</v>
      </c>
      <c r="O17" s="284" t="s">
        <v>21</v>
      </c>
      <c r="P17" s="269">
        <v>6.2E-2</v>
      </c>
      <c r="Q17" s="269">
        <v>5.5E-2</v>
      </c>
      <c r="R17" s="315">
        <f t="shared" si="2"/>
        <v>-11.290322580645167</v>
      </c>
      <c r="S17" s="269">
        <v>0.1</v>
      </c>
      <c r="T17" s="269">
        <v>0.10299999999999999</v>
      </c>
      <c r="U17" s="314">
        <f t="shared" si="3"/>
        <v>2.9999999999999858</v>
      </c>
      <c r="V17" s="269">
        <v>5.6000000000000001E-2</v>
      </c>
      <c r="W17" s="297">
        <v>8.6999999999999994E-2</v>
      </c>
      <c r="X17" s="313">
        <f t="shared" si="4"/>
        <v>55.357142857142833</v>
      </c>
      <c r="Y17" s="316">
        <f t="shared" si="5"/>
        <v>15.688940092165884</v>
      </c>
      <c r="Z17" s="327"/>
    </row>
    <row r="18" spans="2:34" ht="15.75" thickBot="1" x14ac:dyDescent="0.3">
      <c r="B18" s="187" t="s">
        <v>194</v>
      </c>
      <c r="C18" s="171">
        <v>2.4472168905950095E-2</v>
      </c>
      <c r="D18" s="188">
        <v>0.1</v>
      </c>
      <c r="E18" s="171">
        <f t="shared" si="6"/>
        <v>2.9411764705882356E-2</v>
      </c>
      <c r="F18" s="229">
        <v>3.8294632660829837E-2</v>
      </c>
      <c r="O18" s="287" t="s">
        <v>22</v>
      </c>
      <c r="P18" s="273">
        <v>0.125</v>
      </c>
      <c r="Q18" s="273">
        <v>0.109</v>
      </c>
      <c r="R18" s="315">
        <f t="shared" si="2"/>
        <v>-12.799999999999997</v>
      </c>
      <c r="S18" s="273">
        <v>0.23300000000000001</v>
      </c>
      <c r="T18" s="273">
        <v>0.24</v>
      </c>
      <c r="U18" s="314">
        <f t="shared" si="3"/>
        <v>3.0042918454935545</v>
      </c>
      <c r="V18" s="273">
        <v>9.9000000000000005E-2</v>
      </c>
      <c r="W18" s="302">
        <v>0.154</v>
      </c>
      <c r="X18" s="313">
        <f t="shared" si="4"/>
        <v>55.555555555555543</v>
      </c>
      <c r="Y18" s="316">
        <f t="shared" si="5"/>
        <v>15.253282467016367</v>
      </c>
      <c r="Z18" s="327"/>
      <c r="AC18" s="322">
        <v>42461</v>
      </c>
      <c r="AD18" s="323"/>
      <c r="AE18" s="324"/>
      <c r="AF18" s="322">
        <v>42675</v>
      </c>
      <c r="AG18" s="323"/>
      <c r="AH18" s="323"/>
    </row>
    <row r="19" spans="2:34" x14ac:dyDescent="0.25">
      <c r="B19" s="189" t="s">
        <v>195</v>
      </c>
      <c r="C19" s="171">
        <v>1</v>
      </c>
      <c r="D19" s="190">
        <v>3.4</v>
      </c>
      <c r="E19" s="171">
        <f t="shared" si="6"/>
        <v>1</v>
      </c>
      <c r="F19" s="194"/>
      <c r="O19" s="287" t="s">
        <v>23</v>
      </c>
      <c r="P19" s="272" t="s">
        <v>1</v>
      </c>
      <c r="Q19" s="272" t="s">
        <v>1</v>
      </c>
      <c r="R19" s="315"/>
      <c r="S19" s="272" t="s">
        <v>1</v>
      </c>
      <c r="T19" s="272" t="s">
        <v>1</v>
      </c>
      <c r="U19" s="314"/>
      <c r="V19" s="272" t="s">
        <v>1</v>
      </c>
      <c r="W19" s="301" t="s">
        <v>1</v>
      </c>
      <c r="X19" s="313"/>
      <c r="Y19" s="316">
        <f t="shared" si="5"/>
        <v>0</v>
      </c>
      <c r="Z19" s="327"/>
      <c r="AC19" s="318" t="s">
        <v>3</v>
      </c>
      <c r="AD19" s="319" t="s">
        <v>243</v>
      </c>
      <c r="AE19" s="319" t="s">
        <v>4</v>
      </c>
      <c r="AF19" s="318" t="s">
        <v>3</v>
      </c>
      <c r="AG19" s="319" t="s">
        <v>243</v>
      </c>
      <c r="AH19" s="319" t="s">
        <v>4</v>
      </c>
    </row>
    <row r="20" spans="2:34" x14ac:dyDescent="0.25">
      <c r="O20" s="284" t="s">
        <v>24</v>
      </c>
      <c r="P20" s="269">
        <v>1.6E-2</v>
      </c>
      <c r="Q20" s="269">
        <v>1.4E-2</v>
      </c>
      <c r="R20" s="315">
        <f t="shared" si="2"/>
        <v>-12.5</v>
      </c>
      <c r="S20" s="269">
        <v>5.2999999999999999E-2</v>
      </c>
      <c r="T20" s="269">
        <v>5.3999999999999999E-2</v>
      </c>
      <c r="U20" s="314">
        <f t="shared" si="3"/>
        <v>1.8867924528301927</v>
      </c>
      <c r="V20" s="269">
        <v>0.02</v>
      </c>
      <c r="W20" s="297">
        <v>0.03</v>
      </c>
      <c r="X20" s="313">
        <f t="shared" si="4"/>
        <v>50</v>
      </c>
      <c r="Y20" s="316">
        <f t="shared" si="5"/>
        <v>13.128930817610064</v>
      </c>
      <c r="Z20" s="327"/>
      <c r="AB20" s="285" t="s">
        <v>248</v>
      </c>
      <c r="AC20" s="320">
        <f>AC13/AC16</f>
        <v>0.9598435462842243</v>
      </c>
      <c r="AD20" s="320">
        <f t="shared" ref="AD20:AH20" si="7">AD13/AD16</f>
        <v>0.92602409638554206</v>
      </c>
      <c r="AE20" s="320">
        <f t="shared" si="7"/>
        <v>0.96586868926285852</v>
      </c>
      <c r="AF20" s="320">
        <f t="shared" si="7"/>
        <v>0.96733428707677627</v>
      </c>
      <c r="AG20" s="320">
        <f t="shared" si="7"/>
        <v>0.91443411700382715</v>
      </c>
      <c r="AH20" s="320">
        <f t="shared" si="7"/>
        <v>0.96133093525179858</v>
      </c>
    </row>
    <row r="21" spans="2:34" x14ac:dyDescent="0.25">
      <c r="B21" t="s">
        <v>246</v>
      </c>
      <c r="E21" s="227" t="s">
        <v>190</v>
      </c>
      <c r="F21" s="227" t="s">
        <v>241</v>
      </c>
      <c r="O21" s="284" t="s">
        <v>25</v>
      </c>
      <c r="P21" s="269">
        <v>4.0000000000000001E-3</v>
      </c>
      <c r="Q21" s="269">
        <v>4.0000000000000001E-3</v>
      </c>
      <c r="R21" s="315">
        <f t="shared" si="2"/>
        <v>0</v>
      </c>
      <c r="S21" s="269">
        <v>6.0000000000000001E-3</v>
      </c>
      <c r="T21" s="269">
        <v>6.0000000000000001E-3</v>
      </c>
      <c r="U21" s="314">
        <f t="shared" si="3"/>
        <v>0</v>
      </c>
      <c r="V21" s="269">
        <v>8.0000000000000002E-3</v>
      </c>
      <c r="W21" s="297">
        <v>8.9999999999999993E-3</v>
      </c>
      <c r="X21" s="313">
        <f t="shared" si="4"/>
        <v>12.499999999999986</v>
      </c>
      <c r="Y21" s="316">
        <f t="shared" si="5"/>
        <v>4.1666666666666616</v>
      </c>
      <c r="Z21" s="327"/>
      <c r="AB21" s="287" t="s">
        <v>249</v>
      </c>
      <c r="AC21" s="321">
        <f>AC14/AC16</f>
        <v>7.5619295958279003E-3</v>
      </c>
      <c r="AD21" s="321">
        <f t="shared" ref="AD21:AH21" si="8">AD14/AD16</f>
        <v>1.7831325301204817E-2</v>
      </c>
      <c r="AE21" s="321">
        <f t="shared" si="8"/>
        <v>1.0666034605356719E-2</v>
      </c>
      <c r="AF21" s="321">
        <f t="shared" si="8"/>
        <v>6.6762041010968044E-3</v>
      </c>
      <c r="AG21" s="321">
        <f t="shared" si="8"/>
        <v>1.9956260251503551E-2</v>
      </c>
      <c r="AH21" s="321">
        <f t="shared" si="8"/>
        <v>1.0971223021582734E-2</v>
      </c>
    </row>
    <row r="22" spans="2:34" ht="15.75" thickBot="1" x14ac:dyDescent="0.3">
      <c r="B22" s="226" t="s">
        <v>190</v>
      </c>
      <c r="C22" s="186" t="s">
        <v>188</v>
      </c>
      <c r="D22" s="186" t="s">
        <v>234</v>
      </c>
      <c r="E22" s="317" t="s">
        <v>235</v>
      </c>
      <c r="F22" s="317" t="s">
        <v>235</v>
      </c>
      <c r="O22" s="284" t="s">
        <v>26</v>
      </c>
      <c r="P22" s="269">
        <v>8.9999999999999993E-3</v>
      </c>
      <c r="Q22" s="269">
        <v>0.01</v>
      </c>
      <c r="R22" s="315">
        <f t="shared" si="2"/>
        <v>11.111111111111114</v>
      </c>
      <c r="S22" s="269">
        <v>1.4999999999999999E-2</v>
      </c>
      <c r="T22" s="269">
        <v>1.2999999999999999E-2</v>
      </c>
      <c r="U22" s="314">
        <f t="shared" si="3"/>
        <v>-13.333333333333329</v>
      </c>
      <c r="V22" s="269">
        <v>1.7000000000000001E-2</v>
      </c>
      <c r="W22" s="297">
        <v>2.1999999999999999E-2</v>
      </c>
      <c r="X22" s="313">
        <f t="shared" si="4"/>
        <v>29.41176470588232</v>
      </c>
      <c r="Y22" s="316">
        <f t="shared" si="5"/>
        <v>9.0631808278867023</v>
      </c>
      <c r="Z22" s="327"/>
      <c r="AB22" s="287" t="s">
        <v>250</v>
      </c>
      <c r="AC22" s="196">
        <f>AC15/AC16</f>
        <v>3.259452411994785E-2</v>
      </c>
      <c r="AD22" s="196">
        <f t="shared" ref="AD22:AH22" si="9">AD15/AD16</f>
        <v>5.6144578313253007E-2</v>
      </c>
      <c r="AE22" s="196">
        <f t="shared" si="9"/>
        <v>2.3465276131784781E-2</v>
      </c>
      <c r="AF22" s="196">
        <f t="shared" si="9"/>
        <v>2.5989508822126844E-2</v>
      </c>
      <c r="AG22" s="196">
        <f t="shared" si="9"/>
        <v>6.5609622744669208E-2</v>
      </c>
      <c r="AH22" s="196">
        <f t="shared" si="9"/>
        <v>2.7697841726618707E-2</v>
      </c>
    </row>
    <row r="23" spans="2:34" ht="16.5" thickTop="1" thickBot="1" x14ac:dyDescent="0.3">
      <c r="B23" s="187" t="s">
        <v>176</v>
      </c>
      <c r="C23" s="188">
        <v>2.79</v>
      </c>
      <c r="D23" s="188">
        <v>2.54</v>
      </c>
      <c r="E23" s="262">
        <f>((D23*100)/C23)-100</f>
        <v>-8.9605734767025069</v>
      </c>
      <c r="F23" s="262">
        <v>9.3207053224606877</v>
      </c>
      <c r="O23" s="287" t="s">
        <v>27</v>
      </c>
      <c r="P23" s="273">
        <v>2.8999999999999998E-2</v>
      </c>
      <c r="Q23" s="273">
        <v>2.8000000000000004E-2</v>
      </c>
      <c r="R23" s="315">
        <f t="shared" si="2"/>
        <v>-3.4482758620689538</v>
      </c>
      <c r="S23" s="273">
        <v>7.3999999999999996E-2</v>
      </c>
      <c r="T23" s="273">
        <v>7.2999999999999995E-2</v>
      </c>
      <c r="U23" s="314">
        <f t="shared" si="3"/>
        <v>-1.3513513513513544</v>
      </c>
      <c r="V23" s="273">
        <v>4.4999999999999998E-2</v>
      </c>
      <c r="W23" s="302">
        <v>6.0999999999999999E-2</v>
      </c>
      <c r="X23" s="313">
        <f t="shared" si="4"/>
        <v>35.555555555555543</v>
      </c>
      <c r="Y23" s="316">
        <f t="shared" si="5"/>
        <v>10.251976114045078</v>
      </c>
      <c r="Z23" s="327"/>
      <c r="AB23" s="286" t="s">
        <v>30</v>
      </c>
      <c r="AC23" s="274"/>
      <c r="AD23" s="274"/>
      <c r="AE23" s="274"/>
      <c r="AF23" s="274"/>
      <c r="AG23" s="274"/>
      <c r="AH23" s="303"/>
    </row>
    <row r="24" spans="2:34" ht="15.75" thickBot="1" x14ac:dyDescent="0.3">
      <c r="B24" s="189" t="s">
        <v>191</v>
      </c>
      <c r="C24" s="190">
        <v>0.45</v>
      </c>
      <c r="D24" s="190">
        <v>0.47</v>
      </c>
      <c r="E24" s="262">
        <f t="shared" ref="E24:E28" si="10">((D24*100)/C24)-100</f>
        <v>4.4444444444444429</v>
      </c>
      <c r="F24" s="262"/>
      <c r="O24" s="286" t="s">
        <v>28</v>
      </c>
      <c r="P24" s="274">
        <v>0.154</v>
      </c>
      <c r="Q24" s="274">
        <v>0.13700000000000001</v>
      </c>
      <c r="R24" s="315">
        <f t="shared" si="2"/>
        <v>-11.038961038961034</v>
      </c>
      <c r="S24" s="274">
        <v>0.307</v>
      </c>
      <c r="T24" s="274">
        <v>0.313</v>
      </c>
      <c r="U24" s="314">
        <f t="shared" si="3"/>
        <v>1.9543973941368051</v>
      </c>
      <c r="V24" s="274">
        <v>0.14400000000000002</v>
      </c>
      <c r="W24" s="303">
        <v>0.215</v>
      </c>
      <c r="X24" s="313">
        <f t="shared" si="4"/>
        <v>49.305555555555543</v>
      </c>
      <c r="Y24" s="316">
        <f t="shared" si="5"/>
        <v>13.406997303577105</v>
      </c>
      <c r="Z24" s="327"/>
    </row>
    <row r="25" spans="2:34" ht="15.75" thickBot="1" x14ac:dyDescent="0.3">
      <c r="B25" s="187" t="s">
        <v>192</v>
      </c>
      <c r="C25" s="188">
        <v>0.17</v>
      </c>
      <c r="D25" s="188">
        <v>0.17</v>
      </c>
      <c r="E25" s="262">
        <f t="shared" si="10"/>
        <v>0</v>
      </c>
      <c r="F25" s="262">
        <v>18.527073801621729</v>
      </c>
      <c r="O25" s="287" t="s">
        <v>29</v>
      </c>
      <c r="P25" s="273">
        <v>3.806</v>
      </c>
      <c r="Q25" s="273">
        <v>4.1660000000000004</v>
      </c>
      <c r="R25" s="315">
        <f t="shared" si="2"/>
        <v>9.458749343142415</v>
      </c>
      <c r="S25" s="273">
        <v>4.0759999999999996</v>
      </c>
      <c r="T25" s="273">
        <v>3.585</v>
      </c>
      <c r="U25" s="314">
        <f t="shared" si="3"/>
        <v>-12.046123650637867</v>
      </c>
      <c r="V25" s="273">
        <v>4.1740000000000004</v>
      </c>
      <c r="W25" s="302">
        <v>5.4989999999999997</v>
      </c>
      <c r="X25" s="313">
        <f t="shared" si="4"/>
        <v>31.744130330618106</v>
      </c>
      <c r="Y25" s="316">
        <f t="shared" si="5"/>
        <v>9.7189186743742173</v>
      </c>
      <c r="Z25" s="327"/>
    </row>
    <row r="26" spans="2:34" ht="15.75" thickBot="1" x14ac:dyDescent="0.3">
      <c r="B26" s="189" t="s">
        <v>193</v>
      </c>
      <c r="C26" s="190">
        <v>0.14000000000000001</v>
      </c>
      <c r="D26" s="190">
        <v>0.12</v>
      </c>
      <c r="E26" s="262">
        <f t="shared" si="10"/>
        <v>-14.285714285714292</v>
      </c>
      <c r="F26" s="262">
        <v>10.251976114045078</v>
      </c>
      <c r="O26" s="286" t="s">
        <v>30</v>
      </c>
      <c r="P26" s="274">
        <v>3.835</v>
      </c>
      <c r="Q26" s="274">
        <v>4.1940000000000008</v>
      </c>
      <c r="R26" s="315">
        <f t="shared" si="2"/>
        <v>9.3611473272490429</v>
      </c>
      <c r="S26" s="274">
        <v>4.1500000000000004</v>
      </c>
      <c r="T26" s="274">
        <v>3.6580000000000004</v>
      </c>
      <c r="U26" s="314">
        <f t="shared" si="3"/>
        <v>-11.855421686746993</v>
      </c>
      <c r="V26" s="274">
        <v>4.2190000000000003</v>
      </c>
      <c r="W26" s="303">
        <v>5.56</v>
      </c>
      <c r="X26" s="313">
        <f t="shared" si="4"/>
        <v>31.784783123963024</v>
      </c>
      <c r="Y26" s="316">
        <f t="shared" si="5"/>
        <v>9.7635029214883584</v>
      </c>
      <c r="Z26" s="327"/>
      <c r="AC26" s="392">
        <v>42461</v>
      </c>
      <c r="AD26" s="392">
        <v>42675</v>
      </c>
    </row>
    <row r="27" spans="2:34" ht="15.75" thickBot="1" x14ac:dyDescent="0.3">
      <c r="B27" s="187" t="s">
        <v>194</v>
      </c>
      <c r="C27" s="188">
        <v>0.09</v>
      </c>
      <c r="D27" s="188">
        <v>0.1</v>
      </c>
      <c r="E27" s="262">
        <f t="shared" si="10"/>
        <v>11.111111111111114</v>
      </c>
      <c r="F27" s="262">
        <v>15.253282467016367</v>
      </c>
      <c r="O27" s="288" t="s">
        <v>242</v>
      </c>
      <c r="P27" s="275">
        <v>2.7</v>
      </c>
      <c r="Q27" s="275">
        <v>3.6</v>
      </c>
      <c r="R27" s="315">
        <f t="shared" si="2"/>
        <v>33.333333333333314</v>
      </c>
      <c r="S27" s="275">
        <v>2.9</v>
      </c>
      <c r="T27" s="275">
        <v>3.7</v>
      </c>
      <c r="U27" s="314">
        <f t="shared" si="3"/>
        <v>27.58620689655173</v>
      </c>
      <c r="V27" s="275">
        <v>2.7</v>
      </c>
      <c r="W27" s="304">
        <v>3.6</v>
      </c>
      <c r="X27" s="313">
        <f t="shared" si="4"/>
        <v>33.333333333333314</v>
      </c>
      <c r="Y27" s="316">
        <f t="shared" si="5"/>
        <v>31.417624521072785</v>
      </c>
      <c r="Z27" s="327"/>
      <c r="AA27" s="318"/>
      <c r="AB27" s="285" t="s">
        <v>248</v>
      </c>
      <c r="AC27" s="229">
        <f>AVERAGE(AC20:AE20)</f>
        <v>0.95057877731087503</v>
      </c>
      <c r="AD27" s="229">
        <f>AVERAGE(AF20:AH20)</f>
        <v>0.94769977977746722</v>
      </c>
    </row>
    <row r="28" spans="2:34" ht="15.75" thickBot="1" x14ac:dyDescent="0.3">
      <c r="B28" s="189" t="s">
        <v>195</v>
      </c>
      <c r="C28" s="190">
        <v>3.65</v>
      </c>
      <c r="D28" s="190">
        <v>3.4</v>
      </c>
      <c r="E28" s="263">
        <f t="shared" si="10"/>
        <v>-6.849315068493155</v>
      </c>
      <c r="F28" s="263">
        <v>9.7635029214883584</v>
      </c>
      <c r="O28" s="289" t="s">
        <v>118</v>
      </c>
      <c r="P28" s="276">
        <v>-0.98099999999999987</v>
      </c>
      <c r="Q28" s="276">
        <v>-0.45700000000000029</v>
      </c>
      <c r="R28" s="315">
        <f t="shared" si="2"/>
        <v>-53.414882772680897</v>
      </c>
      <c r="S28" s="276">
        <v>-0.94300000000000006</v>
      </c>
      <c r="T28" s="276">
        <v>0.35499999999999998</v>
      </c>
      <c r="U28" s="314">
        <f t="shared" si="3"/>
        <v>-137.64581124072112</v>
      </c>
      <c r="V28" s="276">
        <v>-1.375</v>
      </c>
      <c r="W28" s="305">
        <v>-1.7449999999999997</v>
      </c>
      <c r="X28" s="313">
        <f t="shared" si="4"/>
        <v>26.909090909090892</v>
      </c>
      <c r="Y28" s="316">
        <f t="shared" si="5"/>
        <v>-54.717201034770369</v>
      </c>
      <c r="Z28" s="327"/>
      <c r="AA28" s="319"/>
      <c r="AB28" s="287" t="s">
        <v>249</v>
      </c>
      <c r="AC28" s="229">
        <f t="shared" ref="AC28:AC29" si="11">AVERAGE(AC21:AE21)</f>
        <v>1.2019763167463145E-2</v>
      </c>
      <c r="AD28" s="229">
        <f t="shared" ref="AD28:AD29" si="12">AVERAGE(AF21:AH21)</f>
        <v>1.2534562458061027E-2</v>
      </c>
    </row>
    <row r="29" spans="2:34" x14ac:dyDescent="0.25">
      <c r="O29" s="290" t="s">
        <v>119</v>
      </c>
      <c r="P29" s="277">
        <v>-1.1059999999999999</v>
      </c>
      <c r="Q29" s="277">
        <v>-0.56600000000000028</v>
      </c>
      <c r="R29" s="315">
        <f t="shared" si="2"/>
        <v>-48.824593128390561</v>
      </c>
      <c r="S29" s="277">
        <v>-1.1759999999999997</v>
      </c>
      <c r="T29" s="277">
        <v>0.11500000000000021</v>
      </c>
      <c r="U29" s="314">
        <f t="shared" si="3"/>
        <v>-109.77891156462587</v>
      </c>
      <c r="V29" s="277">
        <v>-1.4740000000000002</v>
      </c>
      <c r="W29" s="306">
        <v>-1.8989999999999996</v>
      </c>
      <c r="X29" s="313">
        <f t="shared" si="4"/>
        <v>28.833107191316088</v>
      </c>
      <c r="Y29" s="316">
        <f t="shared" si="5"/>
        <v>-43.256799167233446</v>
      </c>
      <c r="Z29" s="327"/>
      <c r="AA29" s="319"/>
      <c r="AB29" s="287" t="s">
        <v>250</v>
      </c>
      <c r="AC29" s="229">
        <f t="shared" si="11"/>
        <v>3.7401459521661878E-2</v>
      </c>
      <c r="AD29" s="229">
        <f t="shared" si="12"/>
        <v>3.9765657764471586E-2</v>
      </c>
    </row>
    <row r="30" spans="2:34" x14ac:dyDescent="0.25">
      <c r="O30" s="290" t="s">
        <v>120</v>
      </c>
      <c r="P30" s="278">
        <v>-1.1349999999999998</v>
      </c>
      <c r="Q30" s="278">
        <v>-0.59400000000000075</v>
      </c>
      <c r="R30" s="315">
        <f t="shared" si="2"/>
        <v>-47.665198237885384</v>
      </c>
      <c r="S30" s="278">
        <v>-1.2500000000000004</v>
      </c>
      <c r="T30" s="278">
        <v>4.1999999999999815E-2</v>
      </c>
      <c r="U30" s="314">
        <f t="shared" si="3"/>
        <v>-103.35999999999999</v>
      </c>
      <c r="V30" s="278">
        <v>-1.5190000000000001</v>
      </c>
      <c r="W30" s="307">
        <v>-1.9599999999999995</v>
      </c>
      <c r="X30" s="313">
        <f t="shared" si="4"/>
        <v>29.032258064516071</v>
      </c>
      <c r="Y30" s="316">
        <f t="shared" si="5"/>
        <v>-40.664313391123102</v>
      </c>
      <c r="Z30" s="327"/>
    </row>
    <row r="31" spans="2:34" ht="15.75" thickBot="1" x14ac:dyDescent="0.3">
      <c r="B31" s="226" t="s">
        <v>190</v>
      </c>
      <c r="E31" s="226" t="s">
        <v>190</v>
      </c>
      <c r="F31" s="226" t="s">
        <v>241</v>
      </c>
      <c r="O31" s="279"/>
      <c r="P31" s="279"/>
      <c r="Q31" s="279"/>
      <c r="R31" s="315"/>
      <c r="S31" s="279"/>
      <c r="T31" s="292"/>
      <c r="U31" s="314"/>
      <c r="V31" s="279"/>
      <c r="W31" s="308"/>
      <c r="X31" s="313"/>
      <c r="Y31" s="316">
        <f t="shared" si="5"/>
        <v>0</v>
      </c>
      <c r="Z31" s="327"/>
    </row>
    <row r="32" spans="2:34" ht="15.75" thickBot="1" x14ac:dyDescent="0.3">
      <c r="B32" s="186" t="s">
        <v>236</v>
      </c>
      <c r="C32" s="260" t="s">
        <v>188</v>
      </c>
      <c r="D32" s="260" t="s">
        <v>234</v>
      </c>
      <c r="E32" s="264" t="s">
        <v>235</v>
      </c>
      <c r="F32" s="264" t="s">
        <v>235</v>
      </c>
      <c r="O32" s="284" t="s">
        <v>121</v>
      </c>
      <c r="P32" s="280">
        <v>270</v>
      </c>
      <c r="Q32" s="280">
        <v>360</v>
      </c>
      <c r="R32" s="315">
        <f t="shared" si="2"/>
        <v>33.333333333333343</v>
      </c>
      <c r="S32" s="280">
        <v>333.5</v>
      </c>
      <c r="T32" s="292">
        <v>425.5</v>
      </c>
      <c r="U32" s="314">
        <f t="shared" si="3"/>
        <v>27.58620689655173</v>
      </c>
      <c r="V32" s="280">
        <v>270</v>
      </c>
      <c r="W32" s="309">
        <v>360</v>
      </c>
      <c r="X32" s="313">
        <f t="shared" si="4"/>
        <v>33.333333333333343</v>
      </c>
      <c r="Y32" s="316">
        <f t="shared" si="5"/>
        <v>31.417624521072806</v>
      </c>
      <c r="Z32" s="327"/>
    </row>
    <row r="33" spans="2:26" ht="16.5" thickTop="1" thickBot="1" x14ac:dyDescent="0.3">
      <c r="B33" s="258" t="s">
        <v>237</v>
      </c>
      <c r="C33" s="258">
        <v>1.1100000000000001</v>
      </c>
      <c r="D33" s="258">
        <v>1.2210000000000001</v>
      </c>
      <c r="E33" s="265">
        <f>((D33*100)/C33)-100</f>
        <v>10</v>
      </c>
      <c r="O33" s="284" t="s">
        <v>122</v>
      </c>
      <c r="P33" s="280">
        <v>383.5</v>
      </c>
      <c r="Q33" s="280">
        <v>419.40000000000009</v>
      </c>
      <c r="R33" s="315">
        <f t="shared" si="2"/>
        <v>9.3611473272490429</v>
      </c>
      <c r="S33" s="280">
        <v>477.25000000000006</v>
      </c>
      <c r="T33">
        <v>420.67</v>
      </c>
      <c r="U33" s="314">
        <f t="shared" si="3"/>
        <v>-11.855421686746993</v>
      </c>
      <c r="V33" s="280">
        <v>421.90000000000003</v>
      </c>
      <c r="W33" s="309">
        <v>556</v>
      </c>
      <c r="X33" s="313">
        <f t="shared" si="4"/>
        <v>31.784783123963024</v>
      </c>
      <c r="Y33" s="316">
        <f t="shared" si="5"/>
        <v>9.7635029214883584</v>
      </c>
      <c r="Z33" s="327"/>
    </row>
    <row r="34" spans="2:26" ht="15.75" thickBot="1" x14ac:dyDescent="0.3">
      <c r="B34" s="259" t="s">
        <v>238</v>
      </c>
      <c r="C34" s="259">
        <v>0.76900000000000002</v>
      </c>
      <c r="D34" s="259">
        <v>0.59399999999999997</v>
      </c>
      <c r="E34" s="265">
        <f t="shared" ref="E34:E36" si="13">((D34*100)/C34)-100</f>
        <v>-22.756827048114431</v>
      </c>
      <c r="O34" s="290" t="s">
        <v>123</v>
      </c>
      <c r="P34" s="281">
        <v>-113.5</v>
      </c>
      <c r="Q34" s="281">
        <v>-59.400000000000091</v>
      </c>
      <c r="R34" s="314">
        <f t="shared" si="2"/>
        <v>-47.665198237885384</v>
      </c>
      <c r="S34" s="281">
        <v>-143.75000000000006</v>
      </c>
      <c r="T34">
        <v>4.8299999999999841</v>
      </c>
      <c r="U34" s="314">
        <f t="shared" si="3"/>
        <v>-103.35999999999999</v>
      </c>
      <c r="V34" s="281">
        <v>-151.90000000000003</v>
      </c>
      <c r="W34" s="310">
        <v>-196</v>
      </c>
      <c r="X34" s="313">
        <f t="shared" si="4"/>
        <v>29.0322580645161</v>
      </c>
      <c r="Y34" s="316">
        <f t="shared" si="5"/>
        <v>-40.664313391123095</v>
      </c>
      <c r="Z34" s="327"/>
    </row>
    <row r="35" spans="2:26" ht="15.75" thickBot="1" x14ac:dyDescent="0.3">
      <c r="B35" s="258" t="s">
        <v>239</v>
      </c>
      <c r="C35" s="258">
        <v>2.89</v>
      </c>
      <c r="D35" s="261">
        <v>3.76</v>
      </c>
      <c r="E35" s="265">
        <f t="shared" si="13"/>
        <v>30.103806228373685</v>
      </c>
    </row>
    <row r="36" spans="2:26" ht="15.75" thickBot="1" x14ac:dyDescent="0.3">
      <c r="B36" s="259" t="s">
        <v>240</v>
      </c>
      <c r="C36" s="259">
        <v>2.59</v>
      </c>
      <c r="D36" s="259">
        <v>3.08</v>
      </c>
      <c r="E36" s="266">
        <f t="shared" si="13"/>
        <v>18.918918918918919</v>
      </c>
    </row>
    <row r="38" spans="2:26" ht="15.75" thickBot="1" x14ac:dyDescent="0.3">
      <c r="B38" s="226" t="s">
        <v>241</v>
      </c>
    </row>
    <row r="39" spans="2:26" ht="15.75" thickBot="1" x14ac:dyDescent="0.3">
      <c r="B39" s="187" t="s">
        <v>176</v>
      </c>
    </row>
    <row r="40" spans="2:26" ht="15.75" thickBot="1" x14ac:dyDescent="0.3">
      <c r="B40" s="189" t="s">
        <v>191</v>
      </c>
    </row>
    <row r="41" spans="2:26" ht="15.75" thickBot="1" x14ac:dyDescent="0.3">
      <c r="B41" s="187" t="s">
        <v>192</v>
      </c>
    </row>
    <row r="42" spans="2:26" ht="15.75" thickBot="1" x14ac:dyDescent="0.3">
      <c r="B42" s="189" t="s">
        <v>193</v>
      </c>
    </row>
    <row r="43" spans="2:26" ht="15.75" thickBot="1" x14ac:dyDescent="0.3">
      <c r="B43" s="187" t="s">
        <v>194</v>
      </c>
    </row>
    <row r="44" spans="2:26" x14ac:dyDescent="0.25">
      <c r="B44" s="189" t="s">
        <v>195</v>
      </c>
    </row>
  </sheetData>
  <mergeCells count="5">
    <mergeCell ref="P2:Q2"/>
    <mergeCell ref="S2:T2"/>
    <mergeCell ref="V2:W2"/>
    <mergeCell ref="AC11:AE11"/>
    <mergeCell ref="AF11:AH11"/>
  </mergeCells>
  <conditionalFormatting sqref="P28:Q29">
    <cfRule type="cellIs" dxfId="23" priority="24" stopIfTrue="1" operator="lessThan">
      <formula>0</formula>
    </cfRule>
  </conditionalFormatting>
  <conditionalFormatting sqref="P28:Q30">
    <cfRule type="cellIs" dxfId="22" priority="23" stopIfTrue="1" operator="lessThan">
      <formula>0</formula>
    </cfRule>
  </conditionalFormatting>
  <conditionalFormatting sqref="P28:Q31">
    <cfRule type="cellIs" dxfId="21" priority="22" stopIfTrue="1" operator="lessThan">
      <formula>0</formula>
    </cfRule>
  </conditionalFormatting>
  <conditionalFormatting sqref="P28:P29 P34">
    <cfRule type="cellIs" dxfId="20" priority="21" stopIfTrue="1" operator="lessThan">
      <formula>0</formula>
    </cfRule>
  </conditionalFormatting>
  <conditionalFormatting sqref="P34 P28:P30">
    <cfRule type="cellIs" dxfId="19" priority="20" stopIfTrue="1" operator="lessThan">
      <formula>0</formula>
    </cfRule>
  </conditionalFormatting>
  <conditionalFormatting sqref="P28:P30 P34">
    <cfRule type="cellIs" dxfId="18" priority="19" stopIfTrue="1" operator="lessThan">
      <formula>0</formula>
    </cfRule>
  </conditionalFormatting>
  <conditionalFormatting sqref="Q28:Q29 Q34">
    <cfRule type="cellIs" dxfId="17" priority="18" stopIfTrue="1" operator="lessThan">
      <formula>0</formula>
    </cfRule>
  </conditionalFormatting>
  <conditionalFormatting sqref="Q34 Q28:Q30">
    <cfRule type="cellIs" dxfId="16" priority="17" stopIfTrue="1" operator="lessThan">
      <formula>0</formula>
    </cfRule>
  </conditionalFormatting>
  <conditionalFormatting sqref="Q28:Q30 Q34">
    <cfRule type="cellIs" dxfId="15" priority="16" stopIfTrue="1" operator="lessThan">
      <formula>0</formula>
    </cfRule>
  </conditionalFormatting>
  <conditionalFormatting sqref="S29:T30">
    <cfRule type="cellIs" dxfId="14" priority="15" stopIfTrue="1" operator="lessThan">
      <formula>0</formula>
    </cfRule>
  </conditionalFormatting>
  <conditionalFormatting sqref="S28:T30">
    <cfRule type="cellIs" dxfId="13" priority="14" stopIfTrue="1" operator="lessThan">
      <formula>0</formula>
    </cfRule>
  </conditionalFormatting>
  <conditionalFormatting sqref="T32 S28:T31">
    <cfRule type="cellIs" dxfId="12" priority="13" stopIfTrue="1" operator="lessThan">
      <formula>0</formula>
    </cfRule>
  </conditionalFormatting>
  <conditionalFormatting sqref="S34 S29">
    <cfRule type="cellIs" dxfId="11" priority="12" stopIfTrue="1" operator="lessThan">
      <formula>0</formula>
    </cfRule>
  </conditionalFormatting>
  <conditionalFormatting sqref="S34 S28:S30">
    <cfRule type="cellIs" dxfId="10" priority="11" stopIfTrue="1" operator="lessThan">
      <formula>0</formula>
    </cfRule>
  </conditionalFormatting>
  <conditionalFormatting sqref="S28:S30 S34">
    <cfRule type="cellIs" dxfId="9" priority="10" stopIfTrue="1" operator="lessThan">
      <formula>0</formula>
    </cfRule>
  </conditionalFormatting>
  <conditionalFormatting sqref="V29:W31">
    <cfRule type="cellIs" dxfId="8" priority="9" stopIfTrue="1" operator="lessThan">
      <formula>0</formula>
    </cfRule>
  </conditionalFormatting>
  <conditionalFormatting sqref="V28:W31">
    <cfRule type="cellIs" dxfId="7" priority="8" stopIfTrue="1" operator="lessThan">
      <formula>0</formula>
    </cfRule>
  </conditionalFormatting>
  <conditionalFormatting sqref="V28:W31">
    <cfRule type="cellIs" dxfId="6" priority="7" stopIfTrue="1" operator="lessThan">
      <formula>0</formula>
    </cfRule>
  </conditionalFormatting>
  <conditionalFormatting sqref="V34 V29">
    <cfRule type="cellIs" dxfId="5" priority="6" stopIfTrue="1" operator="lessThan">
      <formula>0</formula>
    </cfRule>
  </conditionalFormatting>
  <conditionalFormatting sqref="V34 V28:V30">
    <cfRule type="cellIs" dxfId="4" priority="5" stopIfTrue="1" operator="lessThan">
      <formula>0</formula>
    </cfRule>
  </conditionalFormatting>
  <conditionalFormatting sqref="V28:V30 V34">
    <cfRule type="cellIs" dxfId="3" priority="4" stopIfTrue="1" operator="lessThan">
      <formula>0</formula>
    </cfRule>
  </conditionalFormatting>
  <conditionalFormatting sqref="W34 W29">
    <cfRule type="cellIs" dxfId="2" priority="3" stopIfTrue="1" operator="lessThan">
      <formula>0</formula>
    </cfRule>
  </conditionalFormatting>
  <conditionalFormatting sqref="W34 W28:W30">
    <cfRule type="cellIs" dxfId="1" priority="2" stopIfTrue="1" operator="lessThan">
      <formula>0</formula>
    </cfRule>
  </conditionalFormatting>
  <conditionalFormatting sqref="W28:W30 W34">
    <cfRule type="cellIs" dxfId="0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B2" sqref="B2:E11"/>
    </sheetView>
  </sheetViews>
  <sheetFormatPr defaultRowHeight="15" x14ac:dyDescent="0.25"/>
  <cols>
    <col min="2" max="2" width="28.85546875" customWidth="1"/>
    <col min="3" max="3" width="15.5703125" bestFit="1" customWidth="1"/>
    <col min="5" max="5" width="10" bestFit="1" customWidth="1"/>
  </cols>
  <sheetData>
    <row r="2" spans="2:5" x14ac:dyDescent="0.25">
      <c r="C2" s="347" t="s">
        <v>198</v>
      </c>
      <c r="D2" s="347"/>
      <c r="E2" s="347"/>
    </row>
    <row r="3" spans="2:5" x14ac:dyDescent="0.25">
      <c r="B3" s="174" t="s">
        <v>209</v>
      </c>
      <c r="C3" s="174" t="s">
        <v>86</v>
      </c>
      <c r="D3" s="174" t="s">
        <v>4</v>
      </c>
      <c r="E3" s="174" t="s">
        <v>3</v>
      </c>
    </row>
    <row r="4" spans="2:5" x14ac:dyDescent="0.25">
      <c r="B4" s="194" t="s">
        <v>158</v>
      </c>
      <c r="C4" s="170"/>
      <c r="D4" s="170" t="s">
        <v>202</v>
      </c>
      <c r="E4" s="170" t="s">
        <v>202</v>
      </c>
    </row>
    <row r="5" spans="2:5" x14ac:dyDescent="0.25">
      <c r="B5" s="194" t="s">
        <v>232</v>
      </c>
      <c r="C5" s="170"/>
      <c r="D5" s="170" t="s">
        <v>202</v>
      </c>
      <c r="E5" s="170"/>
    </row>
    <row r="6" spans="2:5" x14ac:dyDescent="0.25">
      <c r="B6" s="194" t="s">
        <v>231</v>
      </c>
      <c r="C6" s="170"/>
      <c r="D6" s="170" t="s">
        <v>202</v>
      </c>
      <c r="E6" s="170"/>
    </row>
    <row r="7" spans="2:5" x14ac:dyDescent="0.25">
      <c r="B7" s="194" t="s">
        <v>159</v>
      </c>
      <c r="C7" s="170" t="s">
        <v>202</v>
      </c>
      <c r="D7" s="170" t="s">
        <v>202</v>
      </c>
      <c r="E7" s="170" t="s">
        <v>202</v>
      </c>
    </row>
    <row r="8" spans="2:5" x14ac:dyDescent="0.25">
      <c r="B8" s="194" t="s">
        <v>199</v>
      </c>
      <c r="C8" s="170" t="s">
        <v>202</v>
      </c>
      <c r="D8" s="170" t="s">
        <v>202</v>
      </c>
      <c r="E8" s="170" t="s">
        <v>202</v>
      </c>
    </row>
    <row r="9" spans="2:5" x14ac:dyDescent="0.25">
      <c r="B9" s="194" t="s">
        <v>200</v>
      </c>
      <c r="C9" s="170" t="s">
        <v>202</v>
      </c>
      <c r="D9" s="170" t="s">
        <v>202</v>
      </c>
      <c r="E9" s="170"/>
    </row>
    <row r="10" spans="2:5" x14ac:dyDescent="0.25">
      <c r="B10" s="194" t="s">
        <v>207</v>
      </c>
      <c r="C10" s="170" t="s">
        <v>202</v>
      </c>
      <c r="D10" s="170" t="s">
        <v>202</v>
      </c>
      <c r="E10" s="170" t="s">
        <v>202</v>
      </c>
    </row>
    <row r="11" spans="2:5" x14ac:dyDescent="0.25">
      <c r="B11" s="194" t="s">
        <v>208</v>
      </c>
      <c r="C11" s="194"/>
      <c r="D11" s="170" t="s">
        <v>202</v>
      </c>
      <c r="E11" s="208" t="s">
        <v>202</v>
      </c>
    </row>
  </sheetData>
  <mergeCells count="1">
    <mergeCell ref="C2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CC</vt:lpstr>
      <vt:lpstr>UPD</vt:lpstr>
      <vt:lpstr>CRECHEIRO</vt:lpstr>
      <vt:lpstr>UPL</vt:lpstr>
      <vt:lpstr>UPT</vt:lpstr>
      <vt:lpstr>COMODATO</vt:lpstr>
      <vt:lpstr>Plan1</vt:lpstr>
      <vt:lpstr>Plan2</vt:lpstr>
      <vt:lpstr>Plan3</vt:lpstr>
      <vt:lpstr>Plan4</vt:lpstr>
      <vt:lpstr>UPD!Area_de_impressao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Nordon Rodrigo Steptjuk</dc:creator>
  <cp:lastModifiedBy>Nordon</cp:lastModifiedBy>
  <cp:lastPrinted>2016-06-27T16:32:19Z</cp:lastPrinted>
  <dcterms:created xsi:type="dcterms:W3CDTF">2016-06-27T14:09:32Z</dcterms:created>
  <dcterms:modified xsi:type="dcterms:W3CDTF">2016-12-13T01:21:52Z</dcterms:modified>
</cp:coreProperties>
</file>